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tabRatio="884" activeTab="0"/>
  </bookViews>
  <sheets>
    <sheet name="Summary" sheetId="1" r:id="rId1"/>
    <sheet name="Berdie" sheetId="2" r:id="rId2"/>
    <sheet name="Barton" sheetId="3" r:id="rId3"/>
    <sheet name="Bigham" sheetId="4" r:id="rId4"/>
    <sheet name="Boyd" sheetId="5" r:id="rId5"/>
    <sheet name="Cadmus" sheetId="6" r:id="rId6"/>
    <sheet name="Coenen" sheetId="7" r:id="rId7"/>
    <sheet name="Conley" sheetId="8" r:id="rId8"/>
    <sheet name="Dellova" sheetId="9" r:id="rId9"/>
    <sheet name="Griswold" sheetId="10" r:id="rId10"/>
    <sheet name="Hunt" sheetId="11" r:id="rId11"/>
    <sheet name="Koziol" sheetId="12" r:id="rId12"/>
    <sheet name="Peterson" sheetId="13" r:id="rId13"/>
    <sheet name="Roberts" sheetId="14" r:id="rId14"/>
    <sheet name="Rittenhouse" sheetId="15" r:id="rId15"/>
    <sheet name="Warn" sheetId="16" r:id="rId16"/>
    <sheet name="WoodfordB" sheetId="17" r:id="rId17"/>
    <sheet name="WoodfordW" sheetId="18" r:id="rId18"/>
  </sheets>
  <definedNames/>
  <calcPr fullCalcOnLoad="1"/>
</workbook>
</file>

<file path=xl/sharedStrings.xml><?xml version="1.0" encoding="utf-8"?>
<sst xmlns="http://schemas.openxmlformats.org/spreadsheetml/2006/main" count="1481" uniqueCount="382">
  <si>
    <t>ACTIVE ROSTER</t>
  </si>
  <si>
    <t>Player</t>
  </si>
  <si>
    <t>Signed</t>
  </si>
  <si>
    <t>Salary</t>
  </si>
  <si>
    <t>Team</t>
  </si>
  <si>
    <t>Acqrd</t>
  </si>
  <si>
    <t>Waive</t>
  </si>
  <si>
    <t>Rob Barton</t>
  </si>
  <si>
    <t>Cameron Boyd</t>
  </si>
  <si>
    <t>Dave Cadmus</t>
  </si>
  <si>
    <t>Joel Griswold</t>
  </si>
  <si>
    <t>Hyrum Hunt</t>
  </si>
  <si>
    <t>Jon Peterson</t>
  </si>
  <si>
    <t>Jim Rittenhouse</t>
  </si>
  <si>
    <t>Ben Woodford</t>
  </si>
  <si>
    <t>Bill Woodford</t>
  </si>
  <si>
    <t>Tax</t>
  </si>
  <si>
    <t>Pos</t>
  </si>
  <si>
    <t>Thru</t>
  </si>
  <si>
    <t>WAIVED PLAYER CONTRACTS</t>
  </si>
  <si>
    <t>TRADE ADJUSTMENTS</t>
  </si>
  <si>
    <t>Year</t>
  </si>
  <si>
    <t>Adj.</t>
  </si>
  <si>
    <t>Players Traded</t>
  </si>
  <si>
    <t>TOTAL SALARY</t>
  </si>
  <si>
    <t>Gross</t>
  </si>
  <si>
    <t>Net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</si>
  <si>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</si>
  <si>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</si>
  <si>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</si>
  <si>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</si>
  <si>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</si>
  <si>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</si>
  <si>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</si>
  <si>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</si>
  <si>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</si>
  <si>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</si>
  <si>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</si>
  <si>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</si>
  <si>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Adjust</t>
  </si>
  <si>
    <t>2004-05</t>
  </si>
  <si>
    <t>2005-06</t>
  </si>
  <si>
    <t>2006-07</t>
  </si>
  <si>
    <t>Robert Conley</t>
  </si>
  <si>
    <t>Jackson Bigham</t>
  </si>
  <si>
    <t>F</t>
  </si>
  <si>
    <t>Bos</t>
  </si>
  <si>
    <t>FA</t>
  </si>
  <si>
    <t>Por</t>
  </si>
  <si>
    <t>Dal</t>
  </si>
  <si>
    <t>Min</t>
  </si>
  <si>
    <t>G</t>
  </si>
  <si>
    <t>NO</t>
  </si>
  <si>
    <t>LAC</t>
  </si>
  <si>
    <t>Was</t>
  </si>
  <si>
    <t>Phi</t>
  </si>
  <si>
    <t>Sea</t>
  </si>
  <si>
    <t>C</t>
  </si>
  <si>
    <t>Ind</t>
  </si>
  <si>
    <t>Mia</t>
  </si>
  <si>
    <t>Atl</t>
  </si>
  <si>
    <t>Det</t>
  </si>
  <si>
    <t>Mil</t>
  </si>
  <si>
    <t>Orl</t>
  </si>
  <si>
    <t>LAL</t>
  </si>
  <si>
    <t>NJ</t>
  </si>
  <si>
    <t>Hou</t>
  </si>
  <si>
    <t>GS</t>
  </si>
  <si>
    <t>Tor</t>
  </si>
  <si>
    <t>SA</t>
  </si>
  <si>
    <t>Pho</t>
  </si>
  <si>
    <t>Sac</t>
  </si>
  <si>
    <t>Chi</t>
  </si>
  <si>
    <t>Cle</t>
  </si>
  <si>
    <t>Mem</t>
  </si>
  <si>
    <t>Utah</t>
  </si>
  <si>
    <t>NY</t>
  </si>
  <si>
    <t>Williams, Jay</t>
  </si>
  <si>
    <t>Den</t>
  </si>
  <si>
    <t>FC</t>
  </si>
  <si>
    <t>SF</t>
  </si>
  <si>
    <t>SG</t>
  </si>
  <si>
    <t>Davis, Antonio</t>
  </si>
  <si>
    <t>Rebracca, Z</t>
  </si>
  <si>
    <t>Collins, Jaron</t>
  </si>
  <si>
    <t>PG</t>
  </si>
  <si>
    <t>PF</t>
  </si>
  <si>
    <t>GF</t>
  </si>
  <si>
    <t>Ely, M</t>
  </si>
  <si>
    <t>HOOPS  TEAM  SALARIES</t>
  </si>
  <si>
    <t>Fall Tourney</t>
  </si>
  <si>
    <t>Winter Tourney</t>
  </si>
  <si>
    <t>RFA</t>
  </si>
  <si>
    <t>2007-08</t>
  </si>
  <si>
    <t>Summary</t>
  </si>
  <si>
    <t>Total Points</t>
  </si>
  <si>
    <t>7th</t>
  </si>
  <si>
    <t>8th</t>
  </si>
  <si>
    <t>9th</t>
  </si>
  <si>
    <t>10th</t>
  </si>
  <si>
    <t>Paul Koziol</t>
  </si>
  <si>
    <t>Ray Berdie</t>
  </si>
  <si>
    <t>Rob Warn</t>
  </si>
  <si>
    <t>Tim Coenen</t>
  </si>
  <si>
    <t>Cabarkapa, Z</t>
  </si>
  <si>
    <t>Williams, Jerome</t>
  </si>
  <si>
    <t>Williams, Alvin</t>
  </si>
  <si>
    <t>Pachulia, Z</t>
  </si>
  <si>
    <t>Cassell / Marbury</t>
  </si>
  <si>
    <t>2008-09</t>
  </si>
  <si>
    <t>Miller, Mike</t>
  </si>
  <si>
    <t>Van Horn, Keith</t>
  </si>
  <si>
    <t>Mashburn, Jamal</t>
  </si>
  <si>
    <t>Robinson, Glenn</t>
  </si>
  <si>
    <t>Kaman, Chris</t>
  </si>
  <si>
    <t>Payton, Gary</t>
  </si>
  <si>
    <t>Olowokandi, Michael</t>
  </si>
  <si>
    <t>Terry, Jason</t>
  </si>
  <si>
    <t>Howard, Juwon</t>
  </si>
  <si>
    <t>Redd, Michael</t>
  </si>
  <si>
    <t>Diaw, Boris</t>
  </si>
  <si>
    <t>Francis, Steve</t>
  </si>
  <si>
    <t>Butler, Caron</t>
  </si>
  <si>
    <t>MacCulloch, Todd</t>
  </si>
  <si>
    <t>Grant, Brian</t>
  </si>
  <si>
    <t>Peterson, Morris</t>
  </si>
  <si>
    <t>Ridnour, Luke</t>
  </si>
  <si>
    <t>Carter, Vince</t>
  </si>
  <si>
    <t>Marbury, Stephon</t>
  </si>
  <si>
    <t>Tinsley, Jamaal</t>
  </si>
  <si>
    <t>Nesterovic, Rasho</t>
  </si>
  <si>
    <t>Mason, Desmond</t>
  </si>
  <si>
    <t>Mihm, Chris</t>
  </si>
  <si>
    <t>LaFrentz, Raef</t>
  </si>
  <si>
    <t>Dickerson, Michael</t>
  </si>
  <si>
    <t>Dunleavy, Mike</t>
  </si>
  <si>
    <t>Arroyo, Carlos</t>
  </si>
  <si>
    <t>Webber, Chris</t>
  </si>
  <si>
    <t>Malone, Karl</t>
  </si>
  <si>
    <t>Swift, Stromile</t>
  </si>
  <si>
    <t>Maggette, Corey</t>
  </si>
  <si>
    <t>Divac, Vlade</t>
  </si>
  <si>
    <t>Dampier, Erik</t>
  </si>
  <si>
    <t>Rose, Jalen</t>
  </si>
  <si>
    <t>Pierce, Paul</t>
  </si>
  <si>
    <t>Nowitzki, Dirk</t>
  </si>
  <si>
    <t>Iverson, Allen</t>
  </si>
  <si>
    <t>Randolph, Zach</t>
  </si>
  <si>
    <t>Anthony, Carmello</t>
  </si>
  <si>
    <t>West, David</t>
  </si>
  <si>
    <t>Richardson, Jason</t>
  </si>
  <si>
    <t>Clark, Keon</t>
  </si>
  <si>
    <t>Wells, Bonzi</t>
  </si>
  <si>
    <t>Van Exel, Nick</t>
  </si>
  <si>
    <t>Brown, P.J.</t>
  </si>
  <si>
    <t>Banks, Marcus</t>
  </si>
  <si>
    <t>Martin, Kenyon</t>
  </si>
  <si>
    <t>Miller, Brad</t>
  </si>
  <si>
    <t>Thomas, Kurt</t>
  </si>
  <si>
    <t>Artest, Ron</t>
  </si>
  <si>
    <t>Christie, Doug</t>
  </si>
  <si>
    <t>Wagner, Dujuan</t>
  </si>
  <si>
    <t>Nash, Steve</t>
  </si>
  <si>
    <t>Arenas, Gilbert</t>
  </si>
  <si>
    <t>Murphy, Troy</t>
  </si>
  <si>
    <t>Wallace, Ben</t>
  </si>
  <si>
    <t>Miller, Andre</t>
  </si>
  <si>
    <t>Ratliff, Theo</t>
  </si>
  <si>
    <t>Laettner, Christian</t>
  </si>
  <si>
    <t>Jefferson, Richard</t>
  </si>
  <si>
    <t>Haywood, Brendon</t>
  </si>
  <si>
    <t>Jackson, Stephen</t>
  </si>
  <si>
    <t>Abdur-Rahim, Sharif</t>
  </si>
  <si>
    <t>Davis, Baron</t>
  </si>
  <si>
    <t>Stoudemire, Amare</t>
  </si>
  <si>
    <t>Allen, Ray</t>
  </si>
  <si>
    <t>Lewis, Rashard</t>
  </si>
  <si>
    <t>Marshall, Donyell</t>
  </si>
  <si>
    <t>Curry, Eddie</t>
  </si>
  <si>
    <t>Mobley, Cuttino</t>
  </si>
  <si>
    <t>Thomas, Kenny</t>
  </si>
  <si>
    <t>Posey, James</t>
  </si>
  <si>
    <t>Bosh, Chris</t>
  </si>
  <si>
    <t>Harrington, Al</t>
  </si>
  <si>
    <t>Davis, Ricky</t>
  </si>
  <si>
    <t>Brand, Elton</t>
  </si>
  <si>
    <t>Thomas, Tim</t>
  </si>
  <si>
    <t>Richardson, Quentin</t>
  </si>
  <si>
    <t>Bryant, Kobe</t>
  </si>
  <si>
    <t>Crawford, Jamal</t>
  </si>
  <si>
    <t>Boozer, Carlos</t>
  </si>
  <si>
    <t>McGrady, Tracy</t>
  </si>
  <si>
    <t>Wallace, Rasheed</t>
  </si>
  <si>
    <t>Cassell, Sam</t>
  </si>
  <si>
    <t>Gooden, Drew</t>
  </si>
  <si>
    <t>Sczerbiak, Wally</t>
  </si>
  <si>
    <t>Wright, Lorenzen</t>
  </si>
  <si>
    <t>Mercer, Ron</t>
  </si>
  <si>
    <t>Anderson, Derek</t>
  </si>
  <si>
    <t>O'Neal, Shaquille</t>
  </si>
  <si>
    <t>Kidd, Jason</t>
  </si>
  <si>
    <t>Garnett, Kevin</t>
  </si>
  <si>
    <t>Ford, T.J.</t>
  </si>
  <si>
    <t>Wilcox, Chris</t>
  </si>
  <si>
    <t>Jeffries, Jared</t>
  </si>
  <si>
    <t>Magloire, Jamal</t>
  </si>
  <si>
    <t>Hilario, Nene</t>
  </si>
  <si>
    <t>Finley, Michael</t>
  </si>
  <si>
    <t>Stackhouse, Jerry</t>
  </si>
  <si>
    <t>Barry, Brent</t>
  </si>
  <si>
    <t>Collison, Nick</t>
  </si>
  <si>
    <t>O'Neal, Jermaine</t>
  </si>
  <si>
    <t>Billups, Chauncey</t>
  </si>
  <si>
    <t>Houston, Allan</t>
  </si>
  <si>
    <t>Hamilton, Richard</t>
  </si>
  <si>
    <t>Ming, Yao</t>
  </si>
  <si>
    <t>Griffin, Eddie</t>
  </si>
  <si>
    <t>Chandler, Tyson</t>
  </si>
  <si>
    <t>Wade, Dwayne</t>
  </si>
  <si>
    <t>McDyess, Antonio</t>
  </si>
  <si>
    <t>Bibby, Mike</t>
  </si>
  <si>
    <t>Camby, Marcus</t>
  </si>
  <si>
    <t>Kittles, Kerry</t>
  </si>
  <si>
    <t>Hayes, Jarvis</t>
  </si>
  <si>
    <t>Taylor, Maurice</t>
  </si>
  <si>
    <t>Duncan, Tim</t>
  </si>
  <si>
    <t>Kirilenko, Andrei</t>
  </si>
  <si>
    <t>Brown, Kwame</t>
  </si>
  <si>
    <t>Parker, Tony</t>
  </si>
  <si>
    <t>Hughes, Larry</t>
  </si>
  <si>
    <t>Jones, Eddie</t>
  </si>
  <si>
    <t>Jeremy Dellova</t>
  </si>
  <si>
    <t>Walker, Antoine</t>
  </si>
  <si>
    <t>Okur, Mehmet</t>
  </si>
  <si>
    <t>James, LeBron</t>
  </si>
  <si>
    <t>Wesley, David</t>
  </si>
  <si>
    <t>Hinrich, Kirk</t>
  </si>
  <si>
    <t>Marion, Shawn</t>
  </si>
  <si>
    <t>Campbell, Elden</t>
  </si>
  <si>
    <t>Gasol, Pau</t>
  </si>
  <si>
    <t>Robinson, David</t>
  </si>
  <si>
    <t>Chad Roberts</t>
  </si>
  <si>
    <t>Lampe, Maciej</t>
  </si>
  <si>
    <t>Turkoglu, Hedo</t>
  </si>
  <si>
    <t>Pietrus, Mickael</t>
  </si>
  <si>
    <t>Milicic, Darko</t>
  </si>
  <si>
    <t>Giricek, Gordan</t>
  </si>
  <si>
    <t>Radmanovic, Vladimir</t>
  </si>
  <si>
    <t>Pavlovic, Alek</t>
  </si>
  <si>
    <t>Ilgauskas, Zydrunas</t>
  </si>
  <si>
    <t>Alson, Rafer</t>
  </si>
  <si>
    <t>McInnis, Jeff</t>
  </si>
  <si>
    <t>Miles, Darius</t>
  </si>
  <si>
    <t>Sprewell, Latrell</t>
  </si>
  <si>
    <t>Smith, Joe</t>
  </si>
  <si>
    <t>James, Mike</t>
  </si>
  <si>
    <t>Jamison, Antawn</t>
  </si>
  <si>
    <t>Stoudamire, Damon</t>
  </si>
  <si>
    <t>Welsch, Jiri</t>
  </si>
  <si>
    <t>Williams, Jason</t>
  </si>
  <si>
    <t>Jaric, Marko</t>
  </si>
  <si>
    <t>Harpring, Matt</t>
  </si>
  <si>
    <t>Dalembert, Samuel</t>
  </si>
  <si>
    <t>Wallace, Gerald</t>
  </si>
  <si>
    <t>Cha</t>
  </si>
  <si>
    <t>Johnson, Joe</t>
  </si>
  <si>
    <t>Miller, Reggie</t>
  </si>
  <si>
    <t>Jackson, Jim</t>
  </si>
  <si>
    <t>Bender, Jon</t>
  </si>
  <si>
    <t>Lenard, Voshon</t>
  </si>
  <si>
    <t>Howard, Dwight</t>
  </si>
  <si>
    <t>Nelson, Jameer</t>
  </si>
  <si>
    <t>Okafor, Emeka</t>
  </si>
  <si>
    <t>Childress, Josh</t>
  </si>
  <si>
    <t>Igoudala, Andre</t>
  </si>
  <si>
    <t>Livingston, Shawn</t>
  </si>
  <si>
    <t>Deng, Luol</t>
  </si>
  <si>
    <t>Gordon, Ben</t>
  </si>
  <si>
    <t>Harris, Devin</t>
  </si>
  <si>
    <t>Araujo, Rafael</t>
  </si>
  <si>
    <t>Jefferson, Al</t>
  </si>
  <si>
    <t>Nocioni, Andres</t>
  </si>
  <si>
    <t>Smith, J.R.</t>
  </si>
  <si>
    <t>Ariza, Trevor</t>
  </si>
  <si>
    <t>Humphries, Kris</t>
  </si>
  <si>
    <t>Varejao, Andersen</t>
  </si>
  <si>
    <t>Krstic, Nenad</t>
  </si>
  <si>
    <t>Martin, Kevin</t>
  </si>
  <si>
    <t>Jackson, Luke</t>
  </si>
  <si>
    <t>West, Delonte</t>
  </si>
  <si>
    <t>Foyle, Adonal</t>
  </si>
  <si>
    <t>Sweetney, Mike</t>
  </si>
  <si>
    <t>Hill, Grant</t>
  </si>
  <si>
    <t>Blount, Mark</t>
  </si>
  <si>
    <t>Hudson, Troy</t>
  </si>
  <si>
    <t>Odom, Lamar</t>
  </si>
  <si>
    <t>Cato, Kelvin</t>
  </si>
  <si>
    <t>Stojakovic, Peja</t>
  </si>
  <si>
    <t>Jackson, Marc</t>
  </si>
  <si>
    <t>Murray, Ronald</t>
  </si>
  <si>
    <t>Brezec, Primoz</t>
  </si>
  <si>
    <t>Green, Willie</t>
  </si>
  <si>
    <t>Ginobili, Manu</t>
  </si>
  <si>
    <t>Jackson, Bobby</t>
  </si>
  <si>
    <t>Fisher, Derek</t>
  </si>
  <si>
    <t>Foster, Jeff</t>
  </si>
  <si>
    <t>Snow, Eric</t>
  </si>
  <si>
    <t>Daniels, Marquis</t>
  </si>
  <si>
    <t>White, Jahidi</t>
  </si>
  <si>
    <t>Haslem, Udonis</t>
  </si>
  <si>
    <t>Battier, Shane</t>
  </si>
  <si>
    <t>Baker, Vin</t>
  </si>
  <si>
    <t>Williams, Aaron</t>
  </si>
  <si>
    <t>Biedrins, Andres</t>
  </si>
  <si>
    <t>Mohammed, Nazr</t>
  </si>
  <si>
    <t>Howard, Josh</t>
  </si>
  <si>
    <t>Claxton, Speedy</t>
  </si>
  <si>
    <t>Mourning, Alonzo</t>
  </si>
  <si>
    <t>Fortson, Danny</t>
  </si>
  <si>
    <t>Collins, Jason</t>
  </si>
  <si>
    <t>Bradley, Shawn</t>
  </si>
  <si>
    <t>Gadzuric, Dan</t>
  </si>
  <si>
    <t>Ward, Charlie</t>
  </si>
  <si>
    <t>Robinson, Cliff</t>
  </si>
  <si>
    <t>Williamson, Corliss</t>
  </si>
  <si>
    <t>Rogers, Rodney</t>
  </si>
  <si>
    <t>Ely, Mario</t>
  </si>
  <si>
    <t>Planinic, Zoran</t>
  </si>
  <si>
    <t>Delfino, Carlos</t>
  </si>
  <si>
    <t>Johnson, DerMarr</t>
  </si>
  <si>
    <t>Najera, Eduardo</t>
  </si>
  <si>
    <t>Simmons, Bobby</t>
  </si>
  <si>
    <t>Butler, Rasual</t>
  </si>
  <si>
    <t>Pachulia, Zaza</t>
  </si>
  <si>
    <t>Cardinal, Brian</t>
  </si>
  <si>
    <t>Dixon, Juan</t>
  </si>
  <si>
    <t>Jones, Damon</t>
  </si>
  <si>
    <t>Woods, Loren</t>
  </si>
  <si>
    <t>Boykins, Earl</t>
  </si>
  <si>
    <t>Hart, Jason</t>
  </si>
  <si>
    <t>Drobnjak, Predrag</t>
  </si>
  <si>
    <t>Armstrong, Derrick</t>
  </si>
  <si>
    <t>Korver, Kyle</t>
  </si>
  <si>
    <t>Harrison, David</t>
  </si>
  <si>
    <t>Jones, Fred</t>
  </si>
  <si>
    <t>Croshere, Austin</t>
  </si>
  <si>
    <t>Moore, Mikki</t>
  </si>
  <si>
    <t>Pollard, Scott</t>
  </si>
  <si>
    <t>Daniels, Antonio</t>
  </si>
  <si>
    <t>Nailon, Lee</t>
  </si>
  <si>
    <t>Jones, James</t>
  </si>
  <si>
    <t>Vujacic, Sasha</t>
  </si>
  <si>
    <t>George, Devean</t>
  </si>
  <si>
    <t>Williams, Eric</t>
  </si>
  <si>
    <t>Rush, Kareem</t>
  </si>
  <si>
    <t>Bogans, Keith</t>
  </si>
  <si>
    <t>Watson, Earl</t>
  </si>
  <si>
    <t>Harrington, Junior</t>
  </si>
  <si>
    <t>Knight, Brevin</t>
  </si>
  <si>
    <t>Andersen, Chris</t>
  </si>
  <si>
    <t>Tskitishvili, Nikoloz</t>
  </si>
  <si>
    <t>Scalabrine, Brian</t>
  </si>
  <si>
    <t>Sura, Bob</t>
  </si>
  <si>
    <t>Smith, Josh</t>
  </si>
  <si>
    <t>Atkins, Chucky</t>
  </si>
  <si>
    <t>Battie, Tony</t>
  </si>
  <si>
    <t>Patterson, Ruben</t>
  </si>
  <si>
    <t>Dickau, Dan</t>
  </si>
  <si>
    <t>Deng / Jamison</t>
  </si>
  <si>
    <t>Jamison / Deng</t>
  </si>
  <si>
    <t>Pryzbilla, Joel</t>
  </si>
  <si>
    <t>Delk, Tony</t>
  </si>
  <si>
    <t>Kukoc, Toni</t>
  </si>
  <si>
    <t>Williams, Maurice</t>
  </si>
  <si>
    <t>Bell, Raja</t>
  </si>
  <si>
    <t>Davis, Dale</t>
  </si>
  <si>
    <t>Updated May 1, 2005 at 12 PM CT</t>
  </si>
  <si>
    <t>Prince, Tayshawn</t>
  </si>
  <si>
    <t>Points</t>
  </si>
  <si>
    <t>F Tourn</t>
  </si>
  <si>
    <t>W Tourn</t>
  </si>
  <si>
    <t>Win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</si>
</sst>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Bookman Old Style"/>
      <family val="1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53"/>
      <name val="Bookman Old Style"/>
      <family val="1"/>
    </font>
    <font>
      <b/>
      <sz val="12"/>
      <color indexed="56"/>
      <name val="Bookman Old Style"/>
      <family val="1"/>
    </font>
    <font>
      <b/>
      <sz val="14"/>
      <color indexed="53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u val="single"/>
      <sz val="10"/>
      <name val="Calibri"/>
      <family val="2"/>
    </font>
    <font>
      <b/>
      <sz val="10"/>
      <color indexed="56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44" fontId="1" fillId="33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/>
    </xf>
    <xf numFmtId="174" fontId="19" fillId="0" borderId="0" xfId="42" applyNumberFormat="1" applyFont="1" applyAlignment="1">
      <alignment/>
    </xf>
    <xf numFmtId="43" fontId="19" fillId="0" borderId="0" xfId="42" applyFont="1" applyAlignment="1">
      <alignment/>
    </xf>
    <xf numFmtId="4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 quotePrefix="1">
      <alignment/>
    </xf>
    <xf numFmtId="44" fontId="19" fillId="0" borderId="0" xfId="44" applyFont="1" applyAlignment="1">
      <alignment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74" fontId="19" fillId="0" borderId="10" xfId="42" applyNumberFormat="1" applyFont="1" applyBorder="1" applyAlignment="1">
      <alignment/>
    </xf>
    <xf numFmtId="43" fontId="19" fillId="0" borderId="10" xfId="42" applyFont="1" applyBorder="1" applyAlignment="1">
      <alignment/>
    </xf>
    <xf numFmtId="43" fontId="19" fillId="0" borderId="10" xfId="0" applyNumberFormat="1" applyFont="1" applyBorder="1" applyAlignment="1">
      <alignment/>
    </xf>
    <xf numFmtId="44" fontId="20" fillId="0" borderId="0" xfId="44" applyFont="1" applyAlignment="1">
      <alignment horizontal="center"/>
    </xf>
    <xf numFmtId="0" fontId="23" fillId="0" borderId="0" xfId="0" applyFont="1" applyAlignment="1">
      <alignment/>
    </xf>
    <xf numFmtId="44" fontId="23" fillId="0" borderId="0" xfId="44" applyFont="1" applyAlignment="1">
      <alignment/>
    </xf>
    <xf numFmtId="0" fontId="1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43" fontId="12" fillId="0" borderId="0" xfId="42" applyFont="1" applyAlignment="1">
      <alignment/>
    </xf>
    <xf numFmtId="174" fontId="12" fillId="0" borderId="0" xfId="42" applyNumberFormat="1" applyFont="1" applyAlignment="1">
      <alignment/>
    </xf>
    <xf numFmtId="43" fontId="12" fillId="0" borderId="0" xfId="42" applyFont="1" applyAlignment="1">
      <alignment horizontal="center"/>
    </xf>
    <xf numFmtId="0" fontId="23" fillId="0" borderId="0" xfId="0" applyFont="1" applyFill="1" applyBorder="1" applyAlignment="1">
      <alignment horizontal="center"/>
    </xf>
    <xf numFmtId="43" fontId="12" fillId="0" borderId="0" xfId="0" applyNumberFormat="1" applyFont="1" applyAlignment="1">
      <alignment/>
    </xf>
    <xf numFmtId="0" fontId="24" fillId="0" borderId="0" xfId="0" applyFont="1" applyAlignment="1">
      <alignment/>
    </xf>
    <xf numFmtId="174" fontId="25" fillId="34" borderId="0" xfId="42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4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44" fontId="20" fillId="0" borderId="0" xfId="44" applyFont="1" applyAlignment="1">
      <alignment horizontal="center"/>
    </xf>
    <xf numFmtId="0" fontId="14" fillId="34" borderId="0" xfId="0" applyFont="1" applyFill="1" applyAlignment="1">
      <alignment horizontal="center"/>
    </xf>
    <xf numFmtId="43" fontId="23" fillId="0" borderId="0" xfId="42" applyFont="1" applyAlignment="1">
      <alignment horizontal="center"/>
    </xf>
    <xf numFmtId="43" fontId="22" fillId="0" borderId="0" xfId="42" applyFont="1" applyAlignment="1">
      <alignment horizontal="center"/>
    </xf>
    <xf numFmtId="0" fontId="0" fillId="0" borderId="0" xfId="0" applyAlignment="1" applyProtection="1">
      <alignment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8" fillId="34" borderId="0" xfId="0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31" customWidth="1"/>
    <col min="2" max="2" width="3.7109375" style="31" customWidth="1"/>
    <col min="3" max="3" width="6.7109375" style="31" customWidth="1"/>
    <col min="4" max="4" width="7.7109375" style="31" customWidth="1"/>
    <col min="5" max="5" width="6.7109375" style="31" customWidth="1"/>
    <col min="6" max="7" width="7.7109375" style="31" customWidth="1"/>
    <col min="8" max="8" width="9.8515625" style="31" customWidth="1"/>
    <col min="9" max="9" width="1.7109375" style="31" customWidth="1"/>
    <col min="10" max="10" width="6.7109375" style="31" customWidth="1"/>
    <col min="11" max="11" width="7.7109375" style="31" customWidth="1"/>
    <col min="12" max="12" width="1.7109375" style="31" customWidth="1"/>
    <col min="13" max="13" width="6.7109375" style="31" customWidth="1"/>
    <col min="14" max="14" width="7.7109375" style="31" customWidth="1"/>
    <col min="15" max="15" width="1.7109375" style="31" customWidth="1"/>
    <col min="16" max="16" width="6.7109375" style="31" customWidth="1"/>
    <col min="17" max="17" width="7.7109375" style="31" customWidth="1"/>
    <col min="18" max="18" width="1.7109375" style="31" customWidth="1"/>
    <col min="19" max="19" width="6.7109375" style="31" customWidth="1"/>
    <col min="20" max="20" width="7.7109375" style="31" customWidth="1"/>
    <col min="21" max="21" width="3.7109375" style="31" customWidth="1"/>
    <col min="22" max="24" width="9.140625" style="31" customWidth="1"/>
    <col min="25" max="25" width="7.28125" style="44" customWidth="1"/>
    <col min="26" max="16384" width="9.140625" style="31" customWidth="1"/>
  </cols>
  <sheetData>
    <row r="1" spans="1:20" ht="18.75">
      <c r="A1" s="29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68" t="s">
        <v>376</v>
      </c>
      <c r="Q1" s="68"/>
      <c r="R1" s="68"/>
      <c r="S1" s="68"/>
      <c r="T1" s="68"/>
    </row>
    <row r="2" ht="7.5" customHeight="1"/>
    <row r="3" spans="3:25" s="32" customFormat="1" ht="15" customHeight="1">
      <c r="C3" s="72" t="s">
        <v>40</v>
      </c>
      <c r="D3" s="72"/>
      <c r="E3" s="72"/>
      <c r="F3" s="72"/>
      <c r="G3" s="72"/>
      <c r="H3" s="72"/>
      <c r="I3" s="33"/>
      <c r="J3" s="72" t="s">
        <v>41</v>
      </c>
      <c r="K3" s="72"/>
      <c r="L3" s="33"/>
      <c r="M3" s="72" t="s">
        <v>42</v>
      </c>
      <c r="N3" s="72"/>
      <c r="O3" s="33"/>
      <c r="P3" s="72" t="s">
        <v>93</v>
      </c>
      <c r="Q3" s="72"/>
      <c r="R3" s="33"/>
      <c r="S3" s="72" t="s">
        <v>109</v>
      </c>
      <c r="T3" s="72"/>
      <c r="Y3" s="44"/>
    </row>
    <row r="4" spans="1:25" s="32" customFormat="1" ht="7.5" customHeight="1">
      <c r="A4" s="34"/>
      <c r="B4" s="34"/>
      <c r="C4" s="35"/>
      <c r="D4" s="35"/>
      <c r="E4" s="35"/>
      <c r="F4" s="35"/>
      <c r="G4" s="35"/>
      <c r="H4" s="35"/>
      <c r="I4" s="33"/>
      <c r="J4" s="36"/>
      <c r="K4" s="36"/>
      <c r="L4" s="33"/>
      <c r="M4" s="35"/>
      <c r="N4" s="35"/>
      <c r="O4" s="33"/>
      <c r="P4" s="36"/>
      <c r="Q4" s="36"/>
      <c r="R4" s="33"/>
      <c r="S4" s="35"/>
      <c r="T4" s="35"/>
      <c r="Y4" s="44"/>
    </row>
    <row r="5" spans="1:25" s="38" customFormat="1" ht="15">
      <c r="A5" s="37" t="s">
        <v>4</v>
      </c>
      <c r="C5" s="39" t="s">
        <v>2</v>
      </c>
      <c r="D5" s="39" t="s">
        <v>25</v>
      </c>
      <c r="E5" s="39" t="s">
        <v>39</v>
      </c>
      <c r="F5" s="39" t="s">
        <v>26</v>
      </c>
      <c r="G5" s="39" t="s">
        <v>16</v>
      </c>
      <c r="H5" s="39" t="s">
        <v>27</v>
      </c>
      <c r="I5" s="40"/>
      <c r="J5" s="39" t="s">
        <v>2</v>
      </c>
      <c r="K5" s="39" t="s">
        <v>3</v>
      </c>
      <c r="L5" s="40"/>
      <c r="M5" s="39" t="s">
        <v>2</v>
      </c>
      <c r="N5" s="39" t="s">
        <v>3</v>
      </c>
      <c r="O5" s="40"/>
      <c r="P5" s="39" t="s">
        <v>2</v>
      </c>
      <c r="Q5" s="39" t="s">
        <v>3</v>
      </c>
      <c r="R5" s="40"/>
      <c r="S5" s="39" t="s">
        <v>2</v>
      </c>
      <c r="T5" s="39" t="s">
        <v>3</v>
      </c>
      <c r="V5" s="41" t="s">
        <v>378</v>
      </c>
      <c r="W5" s="41" t="s">
        <v>379</v>
      </c>
      <c r="X5" s="41" t="s">
        <v>380</v>
      </c>
      <c r="Y5" s="67" t="s">
        <v>381</v>
      </c>
    </row>
    <row r="6" spans="22:25" s="32" customFormat="1" ht="7.5" customHeight="1">
      <c r="V6" s="42"/>
      <c r="W6" s="42"/>
      <c r="X6" s="42"/>
      <c r="Y6" s="44"/>
    </row>
    <row r="7" spans="1:25" s="38" customFormat="1" ht="15" customHeight="1">
      <c r="A7" s="43" t="s">
        <v>44</v>
      </c>
      <c r="C7" s="44">
        <f>+COUNTIF(Bigham!$I$5:$I$18,"&gt;0")</f>
        <v>14</v>
      </c>
      <c r="D7" s="45">
        <f>Bigham!I48</f>
        <v>82.75</v>
      </c>
      <c r="E7" s="45">
        <v>0</v>
      </c>
      <c r="F7" s="45">
        <f aca="true" t="shared" si="0" ref="F7:F23">+D7-E7</f>
        <v>82.75</v>
      </c>
      <c r="G7" s="45">
        <f aca="true" t="shared" si="1" ref="G7:G23">+ROUND(IF(F7&gt;($F$28*1.2),(9*(F7-1.2*$F$28)+$F$28*0.5),IF(F7&gt;($F$28*1.1),(4*(F7-1.1*$F$28)+$F$28*0.1),IF(F7&gt;$F$28,F7-$F$28,0))),2)</f>
        <v>121.6</v>
      </c>
      <c r="H7" s="46">
        <f aca="true" t="shared" si="2" ref="H7:H23">+F7+G7</f>
        <v>204.35</v>
      </c>
      <c r="J7" s="44">
        <f>+COUNTIF(Bigham!$J$5:$J$18,"&gt;0")</f>
        <v>8</v>
      </c>
      <c r="K7" s="45">
        <f>Bigham!J48</f>
        <v>54.6</v>
      </c>
      <c r="M7" s="44">
        <f>+COUNTIF(Bigham!$K$5:$K$18,"&gt;0")</f>
        <v>7</v>
      </c>
      <c r="N7" s="45">
        <f>Bigham!K48</f>
        <v>42.6</v>
      </c>
      <c r="P7" s="44">
        <f>+COUNTIF(Bigham!$L$5:$L$18,"&gt;0")</f>
        <v>5</v>
      </c>
      <c r="Q7" s="45">
        <f>Bigham!L48</f>
        <v>17.1</v>
      </c>
      <c r="S7" s="44">
        <f>+COUNTIF(Bigham!$M$5:$M$18,"&gt;0")</f>
        <v>2</v>
      </c>
      <c r="T7" s="45">
        <f>Bigham!M48</f>
        <v>2.4</v>
      </c>
      <c r="V7" s="47">
        <v>1</v>
      </c>
      <c r="W7" s="47"/>
      <c r="X7" s="47"/>
      <c r="Y7" s="44">
        <f>K28</f>
        <v>301</v>
      </c>
    </row>
    <row r="8" spans="1:25" s="38" customFormat="1" ht="15" customHeight="1">
      <c r="A8" s="43" t="s">
        <v>43</v>
      </c>
      <c r="C8" s="44">
        <f>+COUNTIF(Conley!$I$5:$I$18,"&gt;0")</f>
        <v>14</v>
      </c>
      <c r="D8" s="45">
        <f>+Conley!I46</f>
        <v>81.60000000000001</v>
      </c>
      <c r="E8" s="45">
        <v>0</v>
      </c>
      <c r="F8" s="45">
        <f t="shared" si="0"/>
        <v>81.60000000000001</v>
      </c>
      <c r="G8" s="45">
        <f t="shared" si="1"/>
        <v>111.25</v>
      </c>
      <c r="H8" s="46">
        <f t="shared" si="2"/>
        <v>192.85000000000002</v>
      </c>
      <c r="J8" s="44">
        <f>+COUNTIF(Conley!$J$5:$J$18,"&gt;0")</f>
        <v>7</v>
      </c>
      <c r="K8" s="45">
        <f>+Conley!J46</f>
        <v>45.199999999999996</v>
      </c>
      <c r="M8" s="44">
        <f>+COUNTIF(Conley!$K$5:$K$18,"&gt;0")</f>
        <v>7</v>
      </c>
      <c r="N8" s="45">
        <f>+Conley!K46</f>
        <v>45.199999999999996</v>
      </c>
      <c r="P8" s="44">
        <f>+COUNTIF(Conley!$L$5:$L$18,"&gt;0")</f>
        <v>4</v>
      </c>
      <c r="Q8" s="45">
        <f>+Conley!L46</f>
        <v>23.4</v>
      </c>
      <c r="S8" s="44">
        <f>+COUNTIF(Conley!$M$5:$M$18,"&gt;0")</f>
        <v>2</v>
      </c>
      <c r="T8" s="45">
        <f>+Conley!M46</f>
        <v>17.799999999999997</v>
      </c>
      <c r="V8" s="42">
        <v>5</v>
      </c>
      <c r="W8" s="42"/>
      <c r="X8" s="42"/>
      <c r="Y8" s="44">
        <f>K32</f>
        <v>67</v>
      </c>
    </row>
    <row r="9" spans="1:25" s="38" customFormat="1" ht="15" customHeight="1">
      <c r="A9" s="66" t="s">
        <v>10</v>
      </c>
      <c r="C9" s="44">
        <f>+COUNTIF(Griswold!$I$5:$I$18,"&gt;0")</f>
        <v>14</v>
      </c>
      <c r="D9" s="45">
        <f>Griswold!I46</f>
        <v>74.7</v>
      </c>
      <c r="E9" s="45">
        <v>0</v>
      </c>
      <c r="F9" s="45">
        <f t="shared" si="0"/>
        <v>74.7</v>
      </c>
      <c r="G9" s="45">
        <f t="shared" si="1"/>
        <v>49.15</v>
      </c>
      <c r="H9" s="46">
        <f t="shared" si="2"/>
        <v>123.85</v>
      </c>
      <c r="J9" s="44">
        <f>+COUNTIF(Griswold!$J$5:$J$18,"&gt;0")</f>
        <v>11</v>
      </c>
      <c r="K9" s="45">
        <f>Griswold!J46</f>
        <v>60.5</v>
      </c>
      <c r="M9" s="44">
        <f>+COUNTIF(Griswold!$K$5:$K$18,"&gt;0")</f>
        <v>10</v>
      </c>
      <c r="N9" s="45">
        <f>Griswold!K46</f>
        <v>54.9</v>
      </c>
      <c r="P9" s="44">
        <f>+COUNTIF(Griswold!$L$5:$L$18,"&gt;0")</f>
        <v>7</v>
      </c>
      <c r="Q9" s="45">
        <f>Griswold!L46</f>
        <v>37.15</v>
      </c>
      <c r="S9" s="44">
        <f>+COUNTIF(Griswold!$M$5:$M$18,"&gt;0")</f>
        <v>7</v>
      </c>
      <c r="T9" s="45">
        <f>Griswold!M46</f>
        <v>37.15</v>
      </c>
      <c r="V9" s="48"/>
      <c r="W9" s="48"/>
      <c r="X9" s="48"/>
      <c r="Y9" s="44"/>
    </row>
    <row r="10" spans="1:25" s="38" customFormat="1" ht="15" customHeight="1">
      <c r="A10" s="43" t="s">
        <v>14</v>
      </c>
      <c r="C10" s="44">
        <f>+COUNTIF(WoodfordB!$I$5:$I$18,"&gt;0")</f>
        <v>14</v>
      </c>
      <c r="D10" s="45">
        <f>WoodfordB!I46</f>
        <v>72.75000000000001</v>
      </c>
      <c r="E10" s="45">
        <v>0.85</v>
      </c>
      <c r="F10" s="45">
        <f t="shared" si="0"/>
        <v>71.90000000000002</v>
      </c>
      <c r="G10" s="45">
        <f t="shared" si="1"/>
        <v>27.45</v>
      </c>
      <c r="H10" s="46">
        <f t="shared" si="2"/>
        <v>99.35000000000002</v>
      </c>
      <c r="J10" s="44">
        <f>+COUNTIF(WoodfordB!$J$5:$J$18,"&gt;0")</f>
        <v>9</v>
      </c>
      <c r="K10" s="45">
        <f>WoodfordB!J46</f>
        <v>63.1</v>
      </c>
      <c r="M10" s="44">
        <f>+COUNTIF(WoodfordB!$K$5:$K$18,"&gt;0")</f>
        <v>7</v>
      </c>
      <c r="N10" s="45">
        <f>WoodfordB!K46</f>
        <v>48.45</v>
      </c>
      <c r="P10" s="44">
        <f>+COUNTIF(WoodfordB!$L$5:$L$18,"&gt;0")</f>
        <v>5</v>
      </c>
      <c r="Q10" s="45">
        <f>WoodfordB!L46</f>
        <v>32.35</v>
      </c>
      <c r="S10" s="44">
        <f>+COUNTIF(WoodfordB!$M$5:$M$18,"&gt;0")</f>
        <v>2</v>
      </c>
      <c r="T10" s="45">
        <f>WoodfordB!M46</f>
        <v>14.45</v>
      </c>
      <c r="V10" s="48">
        <v>2</v>
      </c>
      <c r="W10" s="48"/>
      <c r="X10" s="48">
        <v>3</v>
      </c>
      <c r="Y10" s="44">
        <f>K29+T31</f>
        <v>257</v>
      </c>
    </row>
    <row r="11" spans="1:25" s="38" customFormat="1" ht="15" customHeight="1">
      <c r="A11" s="43" t="s">
        <v>15</v>
      </c>
      <c r="C11" s="44">
        <f>+COUNTIF(WoodfordW!$I$5:$I$18,"&gt;0")</f>
        <v>14</v>
      </c>
      <c r="D11" s="45">
        <f>WoodfordW!I46</f>
        <v>70.80000000000001</v>
      </c>
      <c r="E11" s="45">
        <v>0</v>
      </c>
      <c r="F11" s="45">
        <f t="shared" si="0"/>
        <v>70.80000000000001</v>
      </c>
      <c r="G11" s="45">
        <f t="shared" si="1"/>
        <v>23.05</v>
      </c>
      <c r="H11" s="46">
        <f t="shared" si="2"/>
        <v>93.85000000000001</v>
      </c>
      <c r="J11" s="44">
        <f>+COUNTIF(WoodfordW!$J$5:$J$18,"&gt;0")</f>
        <v>9</v>
      </c>
      <c r="K11" s="45">
        <f>WoodfordW!J46</f>
        <v>43.85</v>
      </c>
      <c r="M11" s="44">
        <f>+COUNTIF(WoodfordW!$K$5:$K$18,"&gt;0")</f>
        <v>8</v>
      </c>
      <c r="N11" s="45">
        <f>WoodfordW!K46</f>
        <v>38.6</v>
      </c>
      <c r="P11" s="44">
        <f>+COUNTIF(WoodfordW!$L$5:$L$18,"&gt;0")</f>
        <v>3</v>
      </c>
      <c r="Q11" s="45">
        <f>WoodfordW!L46</f>
        <v>7.35</v>
      </c>
      <c r="S11" s="44">
        <f>+COUNTIF(WoodfordW!$M$5:$M$18,"&gt;0")</f>
        <v>0</v>
      </c>
      <c r="T11" s="45">
        <f>WoodfordW!M46</f>
        <v>0</v>
      </c>
      <c r="V11" s="48">
        <v>4</v>
      </c>
      <c r="W11" s="48">
        <v>3</v>
      </c>
      <c r="X11" s="48">
        <v>1</v>
      </c>
      <c r="Y11" s="44">
        <f>K31+Q31+T29</f>
        <v>257</v>
      </c>
    </row>
    <row r="12" spans="1:25" s="38" customFormat="1" ht="15" customHeight="1">
      <c r="A12" s="43" t="s">
        <v>8</v>
      </c>
      <c r="C12" s="44">
        <f>+COUNTIF(Boyd!$I$5:$I$18,"&gt;0")</f>
        <v>11</v>
      </c>
      <c r="D12" s="45">
        <f>Boyd!I47</f>
        <v>70.5</v>
      </c>
      <c r="E12" s="45">
        <v>0</v>
      </c>
      <c r="F12" s="45">
        <f t="shared" si="0"/>
        <v>70.5</v>
      </c>
      <c r="G12" s="45">
        <f t="shared" si="1"/>
        <v>21.85</v>
      </c>
      <c r="H12" s="46">
        <f t="shared" si="2"/>
        <v>92.35</v>
      </c>
      <c r="J12" s="44">
        <f>+COUNTIF(Boyd!$J$5:$J$18,"&gt;0")</f>
        <v>11</v>
      </c>
      <c r="K12" s="45">
        <f>Boyd!J47</f>
        <v>51.55</v>
      </c>
      <c r="M12" s="44">
        <f>+COUNTIF(Boyd!$K$5:$K$18,"&gt;0")</f>
        <v>10</v>
      </c>
      <c r="N12" s="45">
        <f>Boyd!K47</f>
        <v>45.3</v>
      </c>
      <c r="P12" s="44">
        <f>+COUNTIF(Boyd!$L$5:$L$18,"&gt;0")</f>
        <v>6</v>
      </c>
      <c r="Q12" s="45">
        <f>Boyd!L47</f>
        <v>15.95</v>
      </c>
      <c r="S12" s="44">
        <f>+COUNTIF(Boyd!$M$5:$M$18,"&gt;0")</f>
        <v>3</v>
      </c>
      <c r="T12" s="45">
        <f>Boyd!M47</f>
        <v>7.500000000000001</v>
      </c>
      <c r="V12" s="48"/>
      <c r="W12" s="48">
        <v>1</v>
      </c>
      <c r="X12" s="48"/>
      <c r="Y12" s="44">
        <f>Q29</f>
        <v>97</v>
      </c>
    </row>
    <row r="13" spans="1:25" s="38" customFormat="1" ht="15" customHeight="1">
      <c r="A13" s="43" t="s">
        <v>101</v>
      </c>
      <c r="C13" s="44">
        <f>+COUNTIF(Berdie!$I$5:$I$18,"&gt;0")</f>
        <v>14</v>
      </c>
      <c r="D13" s="45">
        <f>Berdie!I44</f>
        <v>69.70000000000002</v>
      </c>
      <c r="E13" s="45">
        <v>0</v>
      </c>
      <c r="F13" s="45">
        <f t="shared" si="0"/>
        <v>69.70000000000002</v>
      </c>
      <c r="G13" s="45">
        <f t="shared" si="1"/>
        <v>18.65</v>
      </c>
      <c r="H13" s="46">
        <f t="shared" si="2"/>
        <v>88.35000000000002</v>
      </c>
      <c r="J13" s="44">
        <f>+COUNTIF(Berdie!$J$5:$J$18,"&gt;0")</f>
        <v>12</v>
      </c>
      <c r="K13" s="45">
        <f>Berdie!J44</f>
        <v>63.05000000000001</v>
      </c>
      <c r="M13" s="44">
        <f>+COUNTIF(Berdie!$K$5:$K$18,"&gt;0")</f>
        <v>11</v>
      </c>
      <c r="N13" s="45">
        <f>Berdie!K44</f>
        <v>48.35000000000001</v>
      </c>
      <c r="P13" s="44">
        <f>+COUNTIF(Berdie!$L$5:$L$18,"&gt;0")</f>
        <v>3</v>
      </c>
      <c r="Q13" s="45">
        <f>Berdie!L44</f>
        <v>7.449999999999999</v>
      </c>
      <c r="S13" s="44">
        <f>+COUNTIF(Berdie!$M$5:$M$18,"&gt;0")</f>
        <v>1</v>
      </c>
      <c r="T13" s="45">
        <f>Berdie!M44</f>
        <v>3.05</v>
      </c>
      <c r="V13" s="48">
        <v>3</v>
      </c>
      <c r="W13" s="48"/>
      <c r="X13" s="48">
        <v>2</v>
      </c>
      <c r="Y13" s="44">
        <f>K30+T30</f>
        <v>241</v>
      </c>
    </row>
    <row r="14" spans="1:25" s="38" customFormat="1" ht="15" customHeight="1">
      <c r="A14" s="43" t="s">
        <v>11</v>
      </c>
      <c r="B14" s="49"/>
      <c r="C14" s="44">
        <f>+COUNTIF(Hunt!$I$5:$I$18,"&gt;0")</f>
        <v>14</v>
      </c>
      <c r="D14" s="45">
        <f>Hunt!I43</f>
        <v>69.05000000000001</v>
      </c>
      <c r="E14" s="45">
        <v>0</v>
      </c>
      <c r="F14" s="45">
        <f t="shared" si="0"/>
        <v>69.05000000000001</v>
      </c>
      <c r="G14" s="45">
        <f t="shared" si="1"/>
        <v>16.05</v>
      </c>
      <c r="H14" s="46">
        <f t="shared" si="2"/>
        <v>85.10000000000001</v>
      </c>
      <c r="J14" s="44">
        <f>+COUNTIF(Hunt!$J$5:$J$18,"&gt;0")</f>
        <v>6</v>
      </c>
      <c r="K14" s="45">
        <f>Hunt!J43</f>
        <v>36.15</v>
      </c>
      <c r="M14" s="44">
        <f>+COUNTIF(Hunt!$K$5:$K$18,"&gt;0")</f>
        <v>6</v>
      </c>
      <c r="N14" s="45">
        <f>Hunt!K43</f>
        <v>36.15</v>
      </c>
      <c r="P14" s="44">
        <f>+COUNTIF(Hunt!$L$5:$L$18,"&gt;0")</f>
        <v>5</v>
      </c>
      <c r="Q14" s="45">
        <f>Hunt!L43</f>
        <v>25.55</v>
      </c>
      <c r="S14" s="44">
        <f>+COUNTIF(Hunt!$M$5:$M$18,"&gt;0")</f>
        <v>2</v>
      </c>
      <c r="T14" s="45">
        <f>Hunt!M43</f>
        <v>3.5999999999999996</v>
      </c>
      <c r="V14" s="48"/>
      <c r="W14" s="48"/>
      <c r="X14" s="48"/>
      <c r="Y14" s="44"/>
    </row>
    <row r="15" spans="1:25" s="38" customFormat="1" ht="15" customHeight="1">
      <c r="A15" s="43" t="s">
        <v>103</v>
      </c>
      <c r="C15" s="44">
        <f>+COUNTIF(Coenen!$I$5:$I$18,"&gt;0")</f>
        <v>13</v>
      </c>
      <c r="D15" s="45">
        <f>Coenen!I46</f>
        <v>63.20000000000002</v>
      </c>
      <c r="E15" s="45">
        <v>0</v>
      </c>
      <c r="F15" s="45">
        <f t="shared" si="0"/>
        <v>63.20000000000002</v>
      </c>
      <c r="G15" s="45">
        <f t="shared" si="1"/>
        <v>2.7</v>
      </c>
      <c r="H15" s="46">
        <f t="shared" si="2"/>
        <v>65.90000000000002</v>
      </c>
      <c r="J15" s="44">
        <f>+COUNTIF(Coenen!$J$5:$J$18,"&gt;0")</f>
        <v>6</v>
      </c>
      <c r="K15" s="45">
        <f>Coenen!J46</f>
        <v>37.1</v>
      </c>
      <c r="M15" s="44">
        <f>+COUNTIF(Coenen!$K$5:$K$18,"&gt;0")</f>
        <v>6</v>
      </c>
      <c r="N15" s="45">
        <f>Coenen!K46</f>
        <v>37.1</v>
      </c>
      <c r="P15" s="44">
        <f>+COUNTIF(Coenen!$L$5:$L$18,"&gt;0")</f>
        <v>5</v>
      </c>
      <c r="Q15" s="45">
        <f>Coenen!L46</f>
        <v>23.95</v>
      </c>
      <c r="S15" s="44">
        <f>+COUNTIF(Coenen!$M$5:$M$18,"&gt;0")</f>
        <v>2</v>
      </c>
      <c r="T15" s="45">
        <f>Coenen!M46</f>
        <v>7.65</v>
      </c>
      <c r="V15" s="48"/>
      <c r="W15" s="48"/>
      <c r="X15" s="48"/>
      <c r="Y15" s="44"/>
    </row>
    <row r="16" spans="1:25" s="38" customFormat="1" ht="15" customHeight="1">
      <c r="A16" s="43" t="s">
        <v>9</v>
      </c>
      <c r="C16" s="44">
        <f>+COUNTIF(Cadmus!$I$5:$I$18,"&gt;0")</f>
        <v>14</v>
      </c>
      <c r="D16" s="45">
        <f>Cadmus!I46</f>
        <v>64.65</v>
      </c>
      <c r="E16" s="45">
        <v>1.75</v>
      </c>
      <c r="F16" s="45">
        <f t="shared" si="0"/>
        <v>62.900000000000006</v>
      </c>
      <c r="G16" s="45">
        <f t="shared" si="1"/>
        <v>2.4</v>
      </c>
      <c r="H16" s="46">
        <f t="shared" si="2"/>
        <v>65.30000000000001</v>
      </c>
      <c r="J16" s="44">
        <f>+COUNTIF(Cadmus!$J$5:$J$18,"&gt;0")</f>
        <v>9</v>
      </c>
      <c r="K16" s="45">
        <f>Cadmus!J46</f>
        <v>49.3</v>
      </c>
      <c r="M16" s="44">
        <f>+COUNTIF(Cadmus!$K$5:$K$18,"&gt;0")</f>
        <v>7</v>
      </c>
      <c r="N16" s="45">
        <f>Cadmus!K46</f>
        <v>36.6</v>
      </c>
      <c r="P16" s="44">
        <f>+COUNTIF(Cadmus!$L$5:$L$18,"&gt;0")</f>
        <v>2</v>
      </c>
      <c r="Q16" s="45">
        <f>Cadmus!L46</f>
        <v>4.3</v>
      </c>
      <c r="S16" s="44">
        <f>+COUNTIF(Cadmus!$M$5:$M$18,"&gt;0")</f>
        <v>1</v>
      </c>
      <c r="T16" s="45">
        <f>Cadmus!M46</f>
        <v>1.2</v>
      </c>
      <c r="V16" s="48"/>
      <c r="W16" s="48"/>
      <c r="X16" s="48"/>
      <c r="Y16" s="44"/>
    </row>
    <row r="17" spans="1:25" s="38" customFormat="1" ht="15" customHeight="1">
      <c r="A17" s="43" t="s">
        <v>100</v>
      </c>
      <c r="B17" s="49"/>
      <c r="C17" s="44">
        <f>+COUNTIF(Koziol!$I$5:$I$18,"&gt;0")</f>
        <v>14</v>
      </c>
      <c r="D17" s="45">
        <f>Koziol!I46</f>
        <v>62.15000000000002</v>
      </c>
      <c r="E17" s="45">
        <v>0</v>
      </c>
      <c r="F17" s="45">
        <f t="shared" si="0"/>
        <v>62.15000000000002</v>
      </c>
      <c r="G17" s="45">
        <f t="shared" si="1"/>
        <v>1.65</v>
      </c>
      <c r="H17" s="46">
        <f t="shared" si="2"/>
        <v>63.80000000000002</v>
      </c>
      <c r="J17" s="44">
        <f>+COUNTIF(Koziol!$J$5:$J$18,"&gt;0")</f>
        <v>8</v>
      </c>
      <c r="K17" s="45">
        <f>Koziol!J46</f>
        <v>48.900000000000006</v>
      </c>
      <c r="M17" s="44">
        <f>+COUNTIF(Koziol!$K$5:$K$18,"&gt;0")</f>
        <v>7</v>
      </c>
      <c r="N17" s="45">
        <f>Koziol!K46</f>
        <v>42.1</v>
      </c>
      <c r="P17" s="44">
        <f>+COUNTIF(Koziol!$L$5:$L$18,"&gt;0")</f>
        <v>2</v>
      </c>
      <c r="Q17" s="45">
        <f>Koziol!L46</f>
        <v>4.6</v>
      </c>
      <c r="S17" s="44">
        <f>+COUNTIF(Koziol!$M$5:$M$18,"&gt;0")</f>
        <v>1</v>
      </c>
      <c r="T17" s="45">
        <f>Koziol!M46</f>
        <v>2.1</v>
      </c>
      <c r="V17" s="48"/>
      <c r="W17" s="48">
        <v>2</v>
      </c>
      <c r="X17" s="48"/>
      <c r="Y17" s="44">
        <f>Q30</f>
        <v>68</v>
      </c>
    </row>
    <row r="18" spans="1:25" s="38" customFormat="1" ht="15" customHeight="1">
      <c r="A18" s="43" t="s">
        <v>12</v>
      </c>
      <c r="C18" s="44">
        <f>+COUNTIF(Peterson!$I$5:$I$18,"&gt;0")</f>
        <v>11</v>
      </c>
      <c r="D18" s="45">
        <f>Peterson!I43</f>
        <v>61.35000000000001</v>
      </c>
      <c r="E18" s="45">
        <v>0</v>
      </c>
      <c r="F18" s="45">
        <f t="shared" si="0"/>
        <v>61.35000000000001</v>
      </c>
      <c r="G18" s="45">
        <f t="shared" si="1"/>
        <v>0.85</v>
      </c>
      <c r="H18" s="46">
        <f t="shared" si="2"/>
        <v>62.20000000000001</v>
      </c>
      <c r="J18" s="44">
        <f>+COUNTIF(Peterson!$J$5:$J$18,"&gt;0")</f>
        <v>3</v>
      </c>
      <c r="K18" s="45">
        <f>Peterson!J43</f>
        <v>39.25</v>
      </c>
      <c r="M18" s="44">
        <f>+COUNTIF(Peterson!$K$5:$K$18,"&gt;0")</f>
        <v>3</v>
      </c>
      <c r="N18" s="45">
        <f>Peterson!K43</f>
        <v>39.25</v>
      </c>
      <c r="P18" s="44">
        <f>+COUNTIF(Peterson!$L$5:$L$18,"&gt;0")</f>
        <v>0</v>
      </c>
      <c r="Q18" s="45">
        <f>Peterson!L43</f>
        <v>0</v>
      </c>
      <c r="S18" s="44">
        <f>+COUNTIF(Peterson!$M$5:$M$18,"&gt;0")</f>
        <v>0</v>
      </c>
      <c r="T18" s="45">
        <f>Peterson!M43</f>
        <v>0</v>
      </c>
      <c r="V18" s="48"/>
      <c r="W18" s="48"/>
      <c r="X18" s="48"/>
      <c r="Y18" s="44"/>
    </row>
    <row r="19" spans="1:25" s="38" customFormat="1" ht="15" customHeight="1">
      <c r="A19" s="43" t="s">
        <v>241</v>
      </c>
      <c r="C19" s="44">
        <f>+COUNTIF(Roberts!$I$5:$I$18,"&gt;0")</f>
        <v>14</v>
      </c>
      <c r="D19" s="45">
        <f>Roberts!I43</f>
        <v>67.5</v>
      </c>
      <c r="E19" s="45">
        <v>8</v>
      </c>
      <c r="F19" s="45">
        <f t="shared" si="0"/>
        <v>59.5</v>
      </c>
      <c r="G19" s="45">
        <f t="shared" si="1"/>
        <v>0</v>
      </c>
      <c r="H19" s="46">
        <f t="shared" si="2"/>
        <v>59.5</v>
      </c>
      <c r="J19" s="44">
        <f>+COUNTIF(Roberts!$J$5:$J$18,"&gt;0")</f>
        <v>6</v>
      </c>
      <c r="K19" s="45">
        <f>Roberts!J43</f>
        <v>32.55</v>
      </c>
      <c r="M19" s="44">
        <f>+COUNTIF(Roberts!$K$5:$K$18,"&gt;0")</f>
        <v>4</v>
      </c>
      <c r="N19" s="45">
        <f>Roberts!K43</f>
        <v>19.799999999999997</v>
      </c>
      <c r="P19" s="44">
        <f>+COUNTIF(Roberts!$L$5:$L$18,"&gt;0")</f>
        <v>3</v>
      </c>
      <c r="Q19" s="45">
        <f>Roberts!L43</f>
        <v>15.049999999999999</v>
      </c>
      <c r="S19" s="44">
        <f>+COUNTIF(Roberts!$M$5:$M$18,"&gt;0")</f>
        <v>1</v>
      </c>
      <c r="T19" s="45">
        <f>Roberts!M43</f>
        <v>4.85</v>
      </c>
      <c r="V19" s="48"/>
      <c r="W19" s="48"/>
      <c r="X19" s="48"/>
      <c r="Y19" s="44"/>
    </row>
    <row r="20" spans="1:25" s="38" customFormat="1" ht="15" customHeight="1">
      <c r="A20" s="66" t="s">
        <v>102</v>
      </c>
      <c r="C20" s="44">
        <f>+COUNTIF(Warn!$I$5:$I$18,"&gt;0")</f>
        <v>6</v>
      </c>
      <c r="D20" s="45">
        <f>Warn!I43</f>
        <v>54.45</v>
      </c>
      <c r="E20" s="45">
        <v>0</v>
      </c>
      <c r="F20" s="45">
        <f t="shared" si="0"/>
        <v>54.45</v>
      </c>
      <c r="G20" s="45">
        <f t="shared" si="1"/>
        <v>0</v>
      </c>
      <c r="H20" s="46">
        <f t="shared" si="2"/>
        <v>54.45</v>
      </c>
      <c r="J20" s="44">
        <f>+COUNTIF(Warn!$J$5:$J$18,"&gt;0")</f>
        <v>2</v>
      </c>
      <c r="K20" s="45">
        <f>Warn!J43</f>
        <v>29.75</v>
      </c>
      <c r="M20" s="44">
        <f>+COUNTIF(Warn!$K$5:$K$18,"&gt;0")</f>
        <v>2</v>
      </c>
      <c r="N20" s="45">
        <f>Warn!K43</f>
        <v>29.75</v>
      </c>
      <c r="P20" s="44">
        <f>+COUNTIF(Warn!$L$5:$L$18,"&gt;0")</f>
        <v>1</v>
      </c>
      <c r="Q20" s="45">
        <f>Warn!L43</f>
        <v>17.75</v>
      </c>
      <c r="S20" s="44">
        <f>+COUNTIF(Warn!$M$5:$M$18,"&gt;0")</f>
        <v>1</v>
      </c>
      <c r="T20" s="45">
        <f>Warn!M43</f>
        <v>17.75</v>
      </c>
      <c r="V20" s="48"/>
      <c r="W20" s="48"/>
      <c r="X20" s="48"/>
      <c r="Y20" s="44"/>
    </row>
    <row r="21" spans="1:25" s="38" customFormat="1" ht="15" customHeight="1">
      <c r="A21" s="43" t="s">
        <v>7</v>
      </c>
      <c r="C21" s="44">
        <f>+COUNTIF(Barton!$I$5:$I$18,"&gt;0")</f>
        <v>14</v>
      </c>
      <c r="D21" s="45">
        <f>+Barton!I43</f>
        <v>61.95000000000001</v>
      </c>
      <c r="E21" s="45">
        <f>2.5+5.05</f>
        <v>7.55</v>
      </c>
      <c r="F21" s="45">
        <f t="shared" si="0"/>
        <v>54.40000000000001</v>
      </c>
      <c r="G21" s="45">
        <f t="shared" si="1"/>
        <v>0</v>
      </c>
      <c r="H21" s="46">
        <f t="shared" si="2"/>
        <v>54.40000000000001</v>
      </c>
      <c r="I21" s="50"/>
      <c r="J21" s="44">
        <f>+COUNTIF(Barton!$J$5:$J$18,"&gt;0")</f>
        <v>12</v>
      </c>
      <c r="K21" s="45">
        <f>+Barton!J43</f>
        <v>50.85</v>
      </c>
      <c r="M21" s="44">
        <f>+COUNTIF(Barton!$K$5:$K$18,"&gt;0")</f>
        <v>11</v>
      </c>
      <c r="N21" s="45">
        <f>+Barton!K43</f>
        <v>45.1</v>
      </c>
      <c r="P21" s="44">
        <f>+COUNTIF(Barton!$L$5:$L$18,"&gt;0")</f>
        <v>6</v>
      </c>
      <c r="Q21" s="45">
        <f>+Barton!L43</f>
        <v>23.150000000000002</v>
      </c>
      <c r="S21" s="44">
        <f>+COUNTIF(Barton!$M$5:$M$18,"&gt;0")</f>
        <v>4</v>
      </c>
      <c r="T21" s="45">
        <f>+Barton!M43</f>
        <v>19.2</v>
      </c>
      <c r="V21" s="48"/>
      <c r="W21" s="48"/>
      <c r="X21" s="48"/>
      <c r="Y21" s="44"/>
    </row>
    <row r="22" spans="1:25" s="38" customFormat="1" ht="15" customHeight="1">
      <c r="A22" s="43" t="s">
        <v>231</v>
      </c>
      <c r="C22" s="44">
        <f>+COUNTIF(Dellova!$I$5:$I$18,"&gt;0")</f>
        <v>14</v>
      </c>
      <c r="D22" s="45">
        <f>Dellova!I43</f>
        <v>47.85000000000001</v>
      </c>
      <c r="E22" s="45">
        <v>0</v>
      </c>
      <c r="F22" s="45">
        <f t="shared" si="0"/>
        <v>47.85000000000001</v>
      </c>
      <c r="G22" s="45">
        <f t="shared" si="1"/>
        <v>0</v>
      </c>
      <c r="H22" s="46">
        <f t="shared" si="2"/>
        <v>47.85000000000001</v>
      </c>
      <c r="J22" s="44">
        <f>+COUNTIF(Dellova!$J$5:$J$18,"&gt;0")</f>
        <v>10</v>
      </c>
      <c r="K22" s="45">
        <f>Dellova!J43</f>
        <v>34</v>
      </c>
      <c r="M22" s="44">
        <f>+COUNTIF(Dellova!$K$5:$K$18,"&gt;0")</f>
        <v>8</v>
      </c>
      <c r="N22" s="45">
        <f>Dellova!K43</f>
        <v>30.300000000000004</v>
      </c>
      <c r="P22" s="44">
        <f>+COUNTIF(Dellova!$L$5:$L$18,"&gt;0")</f>
        <v>4</v>
      </c>
      <c r="Q22" s="45">
        <f>Dellova!L43</f>
        <v>9.25</v>
      </c>
      <c r="S22" s="44">
        <f>+COUNTIF(Dellova!$M$5:$M$18,"&gt;0")</f>
        <v>2</v>
      </c>
      <c r="T22" s="45">
        <f>Dellova!M43</f>
        <v>4.55</v>
      </c>
      <c r="V22" s="48"/>
      <c r="W22" s="48"/>
      <c r="X22" s="48"/>
      <c r="Y22" s="44"/>
    </row>
    <row r="23" spans="1:25" s="38" customFormat="1" ht="15" customHeight="1">
      <c r="A23" s="43" t="s">
        <v>13</v>
      </c>
      <c r="C23" s="44">
        <f>+COUNTIF(Rittenhouse!$I$5:$I$18,"&gt;0")</f>
        <v>12</v>
      </c>
      <c r="D23" s="45">
        <f>Rittenhouse!I43</f>
        <v>52.35000000000001</v>
      </c>
      <c r="E23" s="45">
        <v>5</v>
      </c>
      <c r="F23" s="45">
        <f t="shared" si="0"/>
        <v>47.35000000000001</v>
      </c>
      <c r="G23" s="45">
        <f t="shared" si="1"/>
        <v>0</v>
      </c>
      <c r="H23" s="46">
        <f t="shared" si="2"/>
        <v>47.35000000000001</v>
      </c>
      <c r="J23" s="44">
        <f>+COUNTIF(Rittenhouse!$J$5:$J$18,"&gt;0")</f>
        <v>6</v>
      </c>
      <c r="K23" s="45">
        <f>Rittenhouse!J43</f>
        <v>33.5</v>
      </c>
      <c r="M23" s="44">
        <f>+COUNTIF(Rittenhouse!$K$5:$K$18,"&gt;0")</f>
        <v>3</v>
      </c>
      <c r="N23" s="45">
        <f>Rittenhouse!K43</f>
        <v>8.5</v>
      </c>
      <c r="P23" s="44">
        <f>+COUNTIF(Rittenhouse!$L$5:$L$18,"&gt;0")</f>
        <v>0</v>
      </c>
      <c r="Q23" s="45">
        <f>Rittenhouse!L43</f>
        <v>0</v>
      </c>
      <c r="S23" s="44">
        <f>+COUNTIF(Rittenhouse!$M$5:$M$18,"&gt;0")</f>
        <v>0</v>
      </c>
      <c r="T23" s="45">
        <f>Rittenhouse!M43</f>
        <v>0</v>
      </c>
      <c r="V23" s="48"/>
      <c r="W23" s="48"/>
      <c r="X23" s="48"/>
      <c r="Y23" s="44"/>
    </row>
    <row r="24" spans="1:25" s="38" customFormat="1" ht="15" customHeight="1" thickBot="1">
      <c r="A24" s="51"/>
      <c r="B24" s="52"/>
      <c r="C24" s="53"/>
      <c r="D24" s="54"/>
      <c r="E24" s="54"/>
      <c r="F24" s="54"/>
      <c r="G24" s="54"/>
      <c r="H24" s="55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Y24" s="44">
        <f>SUM(Y7:Y23)</f>
        <v>1288</v>
      </c>
    </row>
    <row r="25" ht="7.5" customHeight="1"/>
    <row r="26" spans="2:20" ht="15">
      <c r="B26" s="70" t="s">
        <v>94</v>
      </c>
      <c r="C26" s="70"/>
      <c r="E26" s="39" t="s">
        <v>21</v>
      </c>
      <c r="F26" s="56" t="s">
        <v>28</v>
      </c>
      <c r="G26" s="56" t="s">
        <v>2</v>
      </c>
      <c r="H26" s="56" t="s">
        <v>3</v>
      </c>
      <c r="I26" s="56"/>
      <c r="J26" s="71" t="s">
        <v>95</v>
      </c>
      <c r="K26" s="71"/>
      <c r="L26" s="71"/>
      <c r="M26" s="71"/>
      <c r="N26" s="71"/>
      <c r="P26" s="70" t="s">
        <v>90</v>
      </c>
      <c r="Q26" s="70"/>
      <c r="S26" s="70" t="s">
        <v>91</v>
      </c>
      <c r="T26" s="70"/>
    </row>
    <row r="27" spans="5:6" ht="6" customHeight="1">
      <c r="E27" s="57"/>
      <c r="F27" s="58"/>
    </row>
    <row r="28" spans="1:20" ht="15.75">
      <c r="A28" s="59" t="s">
        <v>29</v>
      </c>
      <c r="B28" s="69">
        <f>+SUM(F7:F23)</f>
        <v>1104.1499999999999</v>
      </c>
      <c r="C28" s="69"/>
      <c r="E28" s="60" t="s">
        <v>40</v>
      </c>
      <c r="F28" s="61">
        <v>60.5</v>
      </c>
      <c r="G28" s="62">
        <f>SUM(C7:C23)</f>
        <v>221</v>
      </c>
      <c r="H28" s="63">
        <f>+SUM(F7:F23)</f>
        <v>1104.1499999999999</v>
      </c>
      <c r="I28" s="63"/>
      <c r="J28" s="60" t="s">
        <v>33</v>
      </c>
      <c r="K28" s="61">
        <f>+ROUND(($B$31-Q28-T28)*0.36,0)</f>
        <v>301</v>
      </c>
      <c r="M28" s="60" t="s">
        <v>38</v>
      </c>
      <c r="N28" s="61">
        <v>0</v>
      </c>
      <c r="P28" s="64" t="s">
        <v>27</v>
      </c>
      <c r="Q28" s="61">
        <f>+ROUND(B31*0.15,0)</f>
        <v>193</v>
      </c>
      <c r="S28" s="64" t="s">
        <v>27</v>
      </c>
      <c r="T28" s="61">
        <f>+ROUND(B31*0.2,0)</f>
        <v>258</v>
      </c>
    </row>
    <row r="29" spans="1:20" ht="15.75">
      <c r="A29" s="59" t="s">
        <v>16</v>
      </c>
      <c r="B29" s="69">
        <f>+SUM(G7:G23)</f>
        <v>396.65</v>
      </c>
      <c r="C29" s="69"/>
      <c r="E29" s="60" t="s">
        <v>41</v>
      </c>
      <c r="F29" s="61">
        <v>66.55</v>
      </c>
      <c r="G29" s="62">
        <f>SUM(J7:J23)</f>
        <v>135</v>
      </c>
      <c r="H29" s="63">
        <f>SUM(K7:K23)</f>
        <v>773.2</v>
      </c>
      <c r="I29" s="63"/>
      <c r="J29" s="60" t="s">
        <v>34</v>
      </c>
      <c r="K29" s="61">
        <f>+ROUND(($B$31-Q28-T28)*0.26,0)</f>
        <v>218</v>
      </c>
      <c r="M29" s="60" t="s">
        <v>96</v>
      </c>
      <c r="N29" s="61">
        <v>0</v>
      </c>
      <c r="P29" s="64" t="s">
        <v>33</v>
      </c>
      <c r="Q29" s="61">
        <f>ROUND(Q28*0.5,0)</f>
        <v>97</v>
      </c>
      <c r="S29" s="64" t="s">
        <v>33</v>
      </c>
      <c r="T29" s="61">
        <f>ROUND(T28*0.5,0)</f>
        <v>129</v>
      </c>
    </row>
    <row r="30" spans="1:20" ht="15.75">
      <c r="A30" s="59" t="s">
        <v>30</v>
      </c>
      <c r="B30" s="69">
        <f>+SUM(H7:H23)</f>
        <v>1500.8000000000002</v>
      </c>
      <c r="C30" s="69"/>
      <c r="E30" s="60" t="s">
        <v>42</v>
      </c>
      <c r="F30" s="61">
        <v>73.2</v>
      </c>
      <c r="G30" s="62">
        <f>SUM(M7:M23)</f>
        <v>117</v>
      </c>
      <c r="H30" s="63">
        <f>SUM(N7:N23)</f>
        <v>648.05</v>
      </c>
      <c r="I30" s="63"/>
      <c r="J30" s="60" t="s">
        <v>35</v>
      </c>
      <c r="K30" s="61">
        <f>+ROUND(($B$31-Q28-T28)*0.18,0)</f>
        <v>151</v>
      </c>
      <c r="M30" s="60" t="s">
        <v>97</v>
      </c>
      <c r="N30" s="61">
        <v>0</v>
      </c>
      <c r="P30" s="64" t="s">
        <v>34</v>
      </c>
      <c r="Q30" s="61">
        <f>ROUND(Q28*0.35,0)</f>
        <v>68</v>
      </c>
      <c r="S30" s="64" t="s">
        <v>34</v>
      </c>
      <c r="T30" s="61">
        <f>ROUND(T28*0.35,0)</f>
        <v>90</v>
      </c>
    </row>
    <row r="31" spans="1:20" ht="15.75">
      <c r="A31" s="59" t="s">
        <v>31</v>
      </c>
      <c r="B31" s="74">
        <f>FLOOR(SUMIF(F7:F23,"&lt;=60.50",F7:F23)+60.5*COUNTIF(F7:F23,"&gt;60.5"),1)+446.95-33-54.45-60.5</f>
        <v>1288</v>
      </c>
      <c r="C31" s="74"/>
      <c r="E31" s="60" t="s">
        <v>93</v>
      </c>
      <c r="F31" s="61">
        <v>80.5</v>
      </c>
      <c r="G31" s="62">
        <f>SUM(P7:P23)</f>
        <v>61</v>
      </c>
      <c r="H31" s="63">
        <f>SUM(Q7:Q23)</f>
        <v>264.35</v>
      </c>
      <c r="I31" s="63"/>
      <c r="J31" s="60" t="s">
        <v>36</v>
      </c>
      <c r="K31" s="61">
        <f>+ROUND(($B$31-Q28-T28)*0.12,0)</f>
        <v>100</v>
      </c>
      <c r="L31" s="63"/>
      <c r="M31" s="60" t="s">
        <v>98</v>
      </c>
      <c r="N31" s="61">
        <v>0</v>
      </c>
      <c r="P31" s="64" t="s">
        <v>35</v>
      </c>
      <c r="Q31" s="61">
        <f>Q28-Q29-Q30</f>
        <v>28</v>
      </c>
      <c r="S31" s="64" t="s">
        <v>35</v>
      </c>
      <c r="T31" s="61">
        <f>T28-T29-T30</f>
        <v>39</v>
      </c>
    </row>
    <row r="32" spans="1:14" ht="15.75">
      <c r="A32" s="59" t="s">
        <v>32</v>
      </c>
      <c r="B32" s="74">
        <v>448.45</v>
      </c>
      <c r="C32" s="74"/>
      <c r="E32" s="60" t="s">
        <v>109</v>
      </c>
      <c r="F32" s="61">
        <v>88.55</v>
      </c>
      <c r="G32" s="62">
        <f>SUM(S7:S23)</f>
        <v>31</v>
      </c>
      <c r="H32" s="63">
        <f>SUM(T7:T23)</f>
        <v>143.25</v>
      </c>
      <c r="I32" s="63"/>
      <c r="J32" s="60" t="s">
        <v>37</v>
      </c>
      <c r="K32" s="61">
        <f>B31-Q28-T28-K28-K29-K30-K31</f>
        <v>67</v>
      </c>
      <c r="L32" s="63"/>
      <c r="M32" s="60" t="s">
        <v>99</v>
      </c>
      <c r="N32" s="61">
        <v>0</v>
      </c>
    </row>
    <row r="33" spans="1:20" ht="15.75" thickBot="1">
      <c r="A33" s="51"/>
      <c r="B33" s="52"/>
      <c r="C33" s="53"/>
      <c r="D33" s="54"/>
      <c r="E33" s="54"/>
      <c r="F33" s="54"/>
      <c r="G33" s="54"/>
      <c r="H33" s="55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3" ht="15">
      <c r="A34" s="65"/>
      <c r="B34" s="73"/>
      <c r="C34" s="73"/>
    </row>
  </sheetData>
  <sheetProtection/>
  <mergeCells count="16">
    <mergeCell ref="M3:N3"/>
    <mergeCell ref="P3:Q3"/>
    <mergeCell ref="B34:C34"/>
    <mergeCell ref="B30:C30"/>
    <mergeCell ref="B31:C31"/>
    <mergeCell ref="B32:C32"/>
    <mergeCell ref="P1:T1"/>
    <mergeCell ref="B28:C28"/>
    <mergeCell ref="B29:C29"/>
    <mergeCell ref="P26:Q26"/>
    <mergeCell ref="S26:T26"/>
    <mergeCell ref="J26:N26"/>
    <mergeCell ref="B26:C26"/>
    <mergeCell ref="S3:T3"/>
    <mergeCell ref="C3:H3"/>
    <mergeCell ref="J3:K3"/>
  </mergeCells>
  <printOptions horizontalCentered="1"/>
  <pageMargins left="0.25" right="0.25" top="0.75" bottom="0.7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182</v>
      </c>
      <c r="C5" s="4" t="s">
        <v>79</v>
      </c>
      <c r="D5" s="4" t="s">
        <v>68</v>
      </c>
      <c r="E5" s="18" t="s">
        <v>47</v>
      </c>
      <c r="F5" s="19">
        <v>11.75</v>
      </c>
      <c r="G5" s="1">
        <v>2008</v>
      </c>
      <c r="I5" s="21">
        <f aca="true" t="shared" si="0" ref="I5:M14">+IF($G5&gt;=I$3,$F5,0)</f>
        <v>11.75</v>
      </c>
      <c r="J5" s="21">
        <f t="shared" si="0"/>
        <v>11.75</v>
      </c>
      <c r="K5" s="21">
        <f t="shared" si="0"/>
        <v>11.75</v>
      </c>
      <c r="L5" s="21">
        <f t="shared" si="0"/>
        <v>11.75</v>
      </c>
      <c r="M5" s="21">
        <f t="shared" si="0"/>
        <v>11.75</v>
      </c>
    </row>
    <row r="6" spans="1:13" ht="12.75">
      <c r="A6" s="8">
        <v>2</v>
      </c>
      <c r="B6" s="20" t="s">
        <v>291</v>
      </c>
      <c r="C6" s="4" t="s">
        <v>86</v>
      </c>
      <c r="D6" s="4" t="s">
        <v>76</v>
      </c>
      <c r="E6" s="18" t="s">
        <v>47</v>
      </c>
      <c r="F6" s="19">
        <v>9.45</v>
      </c>
      <c r="G6" s="1">
        <v>2008</v>
      </c>
      <c r="I6" s="21">
        <f t="shared" si="0"/>
        <v>9.45</v>
      </c>
      <c r="J6" s="21">
        <f t="shared" si="0"/>
        <v>9.45</v>
      </c>
      <c r="K6" s="21">
        <f t="shared" si="0"/>
        <v>9.45</v>
      </c>
      <c r="L6" s="21">
        <f t="shared" si="0"/>
        <v>9.45</v>
      </c>
      <c r="M6" s="21">
        <f t="shared" si="0"/>
        <v>9.45</v>
      </c>
    </row>
    <row r="7" spans="1:13" ht="12.75">
      <c r="A7" s="8">
        <v>3</v>
      </c>
      <c r="B7" s="20" t="s">
        <v>274</v>
      </c>
      <c r="C7" s="4" t="s">
        <v>81</v>
      </c>
      <c r="D7" s="4" t="s">
        <v>55</v>
      </c>
      <c r="E7" s="18" t="s">
        <v>47</v>
      </c>
      <c r="F7" s="19">
        <v>4.25</v>
      </c>
      <c r="G7" s="1">
        <v>2008</v>
      </c>
      <c r="I7" s="21">
        <f t="shared" si="0"/>
        <v>4.25</v>
      </c>
      <c r="J7" s="21">
        <f t="shared" si="0"/>
        <v>4.25</v>
      </c>
      <c r="K7" s="21">
        <f t="shared" si="0"/>
        <v>4.25</v>
      </c>
      <c r="L7" s="21">
        <f t="shared" si="0"/>
        <v>4.25</v>
      </c>
      <c r="M7" s="21">
        <f t="shared" si="0"/>
        <v>4.25</v>
      </c>
    </row>
    <row r="8" spans="1:13" ht="12.75">
      <c r="A8" s="8">
        <v>4</v>
      </c>
      <c r="B8" s="20" t="s">
        <v>290</v>
      </c>
      <c r="C8" s="4" t="s">
        <v>57</v>
      </c>
      <c r="D8" s="4" t="s">
        <v>67</v>
      </c>
      <c r="E8" s="18" t="s">
        <v>47</v>
      </c>
      <c r="F8" s="19">
        <v>4.05</v>
      </c>
      <c r="G8" s="1">
        <v>2008</v>
      </c>
      <c r="I8" s="21">
        <f t="shared" si="0"/>
        <v>4.05</v>
      </c>
      <c r="J8" s="21">
        <f t="shared" si="0"/>
        <v>4.05</v>
      </c>
      <c r="K8" s="21">
        <f t="shared" si="0"/>
        <v>4.05</v>
      </c>
      <c r="L8" s="21">
        <f t="shared" si="0"/>
        <v>4.05</v>
      </c>
      <c r="M8" s="21">
        <f t="shared" si="0"/>
        <v>4.05</v>
      </c>
    </row>
    <row r="9" spans="1:13" ht="12.75">
      <c r="A9" s="8">
        <v>5</v>
      </c>
      <c r="B9" s="3" t="s">
        <v>321</v>
      </c>
      <c r="C9" s="4" t="s">
        <v>57</v>
      </c>
      <c r="D9" s="4" t="s">
        <v>62</v>
      </c>
      <c r="E9" s="18" t="s">
        <v>47</v>
      </c>
      <c r="F9" s="19">
        <v>3.25</v>
      </c>
      <c r="G9" s="1">
        <v>2008</v>
      </c>
      <c r="I9" s="21">
        <f t="shared" si="0"/>
        <v>3.25</v>
      </c>
      <c r="J9" s="21">
        <f t="shared" si="0"/>
        <v>3.25</v>
      </c>
      <c r="K9" s="21">
        <f t="shared" si="0"/>
        <v>3.25</v>
      </c>
      <c r="L9" s="21">
        <f t="shared" si="0"/>
        <v>3.25</v>
      </c>
      <c r="M9" s="21">
        <f t="shared" si="0"/>
        <v>3.25</v>
      </c>
    </row>
    <row r="10" spans="1:13" ht="12.75">
      <c r="A10" s="8">
        <v>6</v>
      </c>
      <c r="B10" s="20" t="s">
        <v>301</v>
      </c>
      <c r="C10" s="4" t="s">
        <v>81</v>
      </c>
      <c r="D10" s="4" t="s">
        <v>55</v>
      </c>
      <c r="E10" s="18" t="s">
        <v>47</v>
      </c>
      <c r="F10" s="19">
        <v>2.8</v>
      </c>
      <c r="G10" s="1">
        <v>2008</v>
      </c>
      <c r="I10" s="21">
        <f t="shared" si="0"/>
        <v>2.8</v>
      </c>
      <c r="J10" s="21">
        <f t="shared" si="0"/>
        <v>2.8</v>
      </c>
      <c r="K10" s="21">
        <f t="shared" si="0"/>
        <v>2.8</v>
      </c>
      <c r="L10" s="21">
        <f t="shared" si="0"/>
        <v>2.8</v>
      </c>
      <c r="M10" s="21">
        <f t="shared" si="0"/>
        <v>2.8</v>
      </c>
    </row>
    <row r="11" spans="1:13" ht="12.75">
      <c r="A11" s="8">
        <v>7</v>
      </c>
      <c r="B11" s="20" t="s">
        <v>285</v>
      </c>
      <c r="C11" s="4" t="s">
        <v>45</v>
      </c>
      <c r="D11" s="4" t="s">
        <v>73</v>
      </c>
      <c r="E11" s="18" t="s">
        <v>47</v>
      </c>
      <c r="F11" s="19">
        <v>1.2</v>
      </c>
      <c r="G11" s="1">
        <v>2008</v>
      </c>
      <c r="I11" s="21">
        <f t="shared" si="0"/>
        <v>1.2</v>
      </c>
      <c r="J11" s="21">
        <f t="shared" si="0"/>
        <v>1.2</v>
      </c>
      <c r="K11" s="21">
        <f t="shared" si="0"/>
        <v>1.2</v>
      </c>
      <c r="L11" s="21">
        <f t="shared" si="0"/>
        <v>1.2</v>
      </c>
      <c r="M11" s="21">
        <f t="shared" si="0"/>
        <v>1.2</v>
      </c>
    </row>
    <row r="12" spans="1:13" ht="12.75">
      <c r="A12" s="8">
        <v>8</v>
      </c>
      <c r="B12" s="20" t="s">
        <v>129</v>
      </c>
      <c r="C12" s="4" t="s">
        <v>85</v>
      </c>
      <c r="D12" s="4" t="s">
        <v>58</v>
      </c>
      <c r="E12" s="18" t="s">
        <v>47</v>
      </c>
      <c r="F12" s="19">
        <v>6.75</v>
      </c>
      <c r="G12" s="1">
        <v>2006</v>
      </c>
      <c r="I12" s="21">
        <f t="shared" si="0"/>
        <v>6.75</v>
      </c>
      <c r="J12" s="21">
        <f t="shared" si="0"/>
        <v>6.75</v>
      </c>
      <c r="K12" s="21">
        <f t="shared" si="0"/>
        <v>6.75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183</v>
      </c>
      <c r="C13" s="4" t="s">
        <v>86</v>
      </c>
      <c r="D13" s="4" t="s">
        <v>60</v>
      </c>
      <c r="E13" s="18" t="s">
        <v>47</v>
      </c>
      <c r="F13" s="19">
        <v>6</v>
      </c>
      <c r="G13" s="1">
        <v>2006</v>
      </c>
      <c r="I13" s="21">
        <f t="shared" si="0"/>
        <v>6</v>
      </c>
      <c r="J13" s="21">
        <f t="shared" si="0"/>
        <v>6</v>
      </c>
      <c r="K13" s="21">
        <f t="shared" si="0"/>
        <v>6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184</v>
      </c>
      <c r="C14" s="4" t="s">
        <v>87</v>
      </c>
      <c r="D14" s="4" t="s">
        <v>46</v>
      </c>
      <c r="E14" s="18" t="s">
        <v>47</v>
      </c>
      <c r="F14" s="19">
        <v>5</v>
      </c>
      <c r="G14" s="1">
        <v>2006</v>
      </c>
      <c r="I14" s="21">
        <f t="shared" si="0"/>
        <v>5</v>
      </c>
      <c r="J14" s="21">
        <f t="shared" si="0"/>
        <v>5</v>
      </c>
      <c r="K14" s="21">
        <f t="shared" si="0"/>
        <v>5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219</v>
      </c>
      <c r="C15" s="4" t="s">
        <v>86</v>
      </c>
      <c r="D15" s="4" t="s">
        <v>61</v>
      </c>
      <c r="E15" s="18" t="s">
        <v>47</v>
      </c>
      <c r="F15" s="19">
        <v>5.6</v>
      </c>
      <c r="G15" s="1">
        <v>2005</v>
      </c>
      <c r="I15" s="21">
        <f aca="true" t="shared" si="1" ref="I15:M18">+IF($G15&gt;=I$3,$F15,0)</f>
        <v>5.6</v>
      </c>
      <c r="J15" s="21">
        <f t="shared" si="1"/>
        <v>5.6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186</v>
      </c>
      <c r="C16" s="4" t="s">
        <v>86</v>
      </c>
      <c r="D16" s="4" t="s">
        <v>76</v>
      </c>
      <c r="E16" s="18" t="s">
        <v>47</v>
      </c>
      <c r="F16" s="21">
        <v>6.5</v>
      </c>
      <c r="G16" s="18">
        <v>2004</v>
      </c>
      <c r="I16" s="21">
        <f t="shared" si="1"/>
        <v>6.5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187</v>
      </c>
      <c r="C17" s="4" t="s">
        <v>87</v>
      </c>
      <c r="D17" s="4" t="s">
        <v>70</v>
      </c>
      <c r="E17" s="18" t="s">
        <v>47</v>
      </c>
      <c r="F17" s="19">
        <v>4.5</v>
      </c>
      <c r="G17" s="1">
        <v>2004</v>
      </c>
      <c r="I17" s="21">
        <f t="shared" si="1"/>
        <v>4.5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338</v>
      </c>
      <c r="C18" s="4" t="s">
        <v>85</v>
      </c>
      <c r="D18" s="4" t="s">
        <v>78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72.3</v>
      </c>
      <c r="J20" s="22">
        <f>+SUM(J5:J18)</f>
        <v>60.1</v>
      </c>
      <c r="K20" s="22">
        <f>+SUM(K5:K18)</f>
        <v>54.5</v>
      </c>
      <c r="L20" s="22">
        <f>+SUM(L5:L18)</f>
        <v>36.75</v>
      </c>
      <c r="M20" s="22">
        <f>+SUM(M5:M18)</f>
        <v>36.75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287</v>
      </c>
      <c r="C26" s="4" t="s">
        <v>51</v>
      </c>
      <c r="D26" s="4" t="s">
        <v>71</v>
      </c>
      <c r="E26" s="18">
        <v>2004</v>
      </c>
      <c r="F26" s="19">
        <v>1.2</v>
      </c>
      <c r="G26" s="1">
        <v>2008</v>
      </c>
      <c r="I26" s="21">
        <f aca="true" t="shared" si="2" ref="I26:I33">+CEILING(IF($I$24=E26,F26,IF($I$24&lt;=G26,F26*0.3,0)),0.05)</f>
        <v>1.2000000000000002</v>
      </c>
      <c r="J26" s="21">
        <f aca="true" t="shared" si="3" ref="J26:J33">+CEILING(IF($J$24&lt;=G26,F26*0.3,0),0.05)</f>
        <v>0.4</v>
      </c>
      <c r="K26" s="21">
        <f aca="true" t="shared" si="4" ref="K26:K33">+CEILING(IF($K$24&lt;=G26,F26*0.3,0),0.05)</f>
        <v>0.4</v>
      </c>
      <c r="L26" s="21">
        <f aca="true" t="shared" si="5" ref="L26:L33">+CEILING(IF($L$24&lt;=G26,F26*0.3,0),0.05)</f>
        <v>0.4</v>
      </c>
      <c r="M26" s="21">
        <f aca="true" t="shared" si="6" ref="M26:M33">CEILING(IF($M$24&lt;=G26,F26*0.3,0),0.05)</f>
        <v>0.4</v>
      </c>
    </row>
    <row r="27" spans="1:13" ht="12.75">
      <c r="A27" s="8">
        <v>2</v>
      </c>
      <c r="B27" s="20" t="s">
        <v>216</v>
      </c>
      <c r="C27" s="4" t="s">
        <v>45</v>
      </c>
      <c r="D27" s="4" t="s">
        <v>50</v>
      </c>
      <c r="E27" s="18">
        <v>2004</v>
      </c>
      <c r="F27" s="19">
        <v>1.2</v>
      </c>
      <c r="G27" s="1">
        <v>2004</v>
      </c>
      <c r="I27" s="21">
        <f t="shared" si="2"/>
        <v>1.2000000000000002</v>
      </c>
      <c r="J27" s="21">
        <f t="shared" si="3"/>
        <v>0</v>
      </c>
      <c r="K27" s="21">
        <f t="shared" si="4"/>
        <v>0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7"/>
      <c r="D28" s="4"/>
      <c r="E28" s="18"/>
      <c r="F28" s="19"/>
      <c r="G28" s="1"/>
      <c r="I28" s="21">
        <f t="shared" si="2"/>
        <v>0</v>
      </c>
      <c r="J28" s="21">
        <f t="shared" si="3"/>
        <v>0</v>
      </c>
      <c r="K28" s="21">
        <f t="shared" si="4"/>
        <v>0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7"/>
      <c r="D29" s="4"/>
      <c r="E29" s="18"/>
      <c r="F29" s="19"/>
      <c r="G29" s="1"/>
      <c r="I29" s="21">
        <f t="shared" si="2"/>
        <v>0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0"/>
      <c r="D30" s="4"/>
      <c r="E30" s="18"/>
      <c r="F30" s="19"/>
      <c r="G30" s="1"/>
      <c r="I30" s="21">
        <f t="shared" si="2"/>
        <v>0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0"/>
      <c r="D31" s="4"/>
      <c r="E31" s="18"/>
      <c r="F31" s="19"/>
      <c r="G31" s="1"/>
      <c r="I31" s="21">
        <f t="shared" si="2"/>
        <v>0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1:13" ht="12.75">
      <c r="A32" s="8">
        <v>7</v>
      </c>
      <c r="B32" s="20"/>
      <c r="D32" s="4"/>
      <c r="E32" s="18"/>
      <c r="F32" s="19"/>
      <c r="G32" s="1"/>
      <c r="I32" s="21">
        <f t="shared" si="2"/>
        <v>0</v>
      </c>
      <c r="J32" s="21">
        <f t="shared" si="3"/>
        <v>0</v>
      </c>
      <c r="K32" s="21">
        <f t="shared" si="4"/>
        <v>0</v>
      </c>
      <c r="L32" s="21">
        <f t="shared" si="5"/>
        <v>0</v>
      </c>
      <c r="M32" s="21">
        <f t="shared" si="6"/>
        <v>0</v>
      </c>
    </row>
    <row r="33" spans="1:13" ht="12.75">
      <c r="A33" s="8">
        <v>8</v>
      </c>
      <c r="B33" s="20"/>
      <c r="D33" s="4"/>
      <c r="E33" s="18"/>
      <c r="F33" s="19"/>
      <c r="G33" s="1"/>
      <c r="I33" s="21">
        <f t="shared" si="2"/>
        <v>0</v>
      </c>
      <c r="J33" s="21">
        <f t="shared" si="3"/>
        <v>0</v>
      </c>
      <c r="K33" s="21">
        <f t="shared" si="4"/>
        <v>0</v>
      </c>
      <c r="L33" s="21">
        <f t="shared" si="5"/>
        <v>0</v>
      </c>
      <c r="M33" s="21">
        <f t="shared" si="6"/>
        <v>0</v>
      </c>
    </row>
    <row r="34" spans="9:13" ht="7.5" customHeight="1">
      <c r="I34" s="20"/>
      <c r="J34" s="20"/>
      <c r="K34" s="20"/>
      <c r="L34" s="20"/>
      <c r="M34" s="20"/>
    </row>
    <row r="35" spans="9:13" ht="12.75">
      <c r="I35" s="22">
        <f>+SUM(I26:I34)</f>
        <v>2.4000000000000004</v>
      </c>
      <c r="J35" s="22">
        <f>+SUM(J26:J34)</f>
        <v>0.4</v>
      </c>
      <c r="K35" s="22">
        <f>+SUM(K26:K34)</f>
        <v>0.4</v>
      </c>
      <c r="L35" s="22">
        <f>+SUM(L26:L34)</f>
        <v>0.4</v>
      </c>
      <c r="M35" s="22">
        <f>+SUM(M26:M34)</f>
        <v>0.4</v>
      </c>
    </row>
    <row r="36" spans="9:13" ht="12.75">
      <c r="I36" s="12"/>
      <c r="J36" s="12"/>
      <c r="K36" s="12"/>
      <c r="L36" s="12"/>
      <c r="M36" s="12"/>
    </row>
    <row r="37" spans="1:13" ht="15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2"/>
      <c r="J38" s="12"/>
      <c r="K38" s="12"/>
      <c r="L38" s="12"/>
      <c r="M38" s="12"/>
    </row>
    <row r="39" spans="1:13" ht="12.75">
      <c r="A39" s="8"/>
      <c r="B39" s="5" t="s">
        <v>23</v>
      </c>
      <c r="C39" s="6"/>
      <c r="D39" s="6"/>
      <c r="E39" s="6"/>
      <c r="F39" s="6" t="s">
        <v>22</v>
      </c>
      <c r="G39" s="6" t="s">
        <v>21</v>
      </c>
      <c r="I39" s="7">
        <f>+I$3</f>
        <v>2004</v>
      </c>
      <c r="J39" s="7">
        <f>+J$3</f>
        <v>2005</v>
      </c>
      <c r="K39" s="7">
        <f>+K$3</f>
        <v>2006</v>
      </c>
      <c r="L39" s="7">
        <f>+L$3</f>
        <v>2007</v>
      </c>
      <c r="M39" s="7">
        <f>+M$3</f>
        <v>2008</v>
      </c>
    </row>
    <row r="40" spans="1:13" ht="7.5" customHeight="1">
      <c r="A40" s="8"/>
      <c r="I40" s="24"/>
      <c r="J40" s="24"/>
      <c r="K40" s="24"/>
      <c r="L40" s="24"/>
      <c r="M40" s="24"/>
    </row>
    <row r="41" spans="1:13" ht="12.75">
      <c r="A41" s="8">
        <v>1</v>
      </c>
      <c r="B41" s="75"/>
      <c r="C41" s="75"/>
      <c r="D41" s="75"/>
      <c r="E41" s="75"/>
      <c r="I41" s="24"/>
      <c r="J41" s="24"/>
      <c r="K41" s="24"/>
      <c r="L41" s="24"/>
      <c r="M41" s="24"/>
    </row>
    <row r="42" spans="1:13" ht="12.75">
      <c r="A42" s="8">
        <v>2</v>
      </c>
      <c r="B42" s="75"/>
      <c r="C42" s="75"/>
      <c r="D42" s="75"/>
      <c r="E42" s="75"/>
      <c r="I42" s="24"/>
      <c r="J42" s="24"/>
      <c r="K42" s="24"/>
      <c r="L42" s="24"/>
      <c r="M42" s="24"/>
    </row>
    <row r="43" spans="1:13" ht="7.5" customHeight="1">
      <c r="A43" s="8"/>
      <c r="I43" s="24"/>
      <c r="J43" s="24"/>
      <c r="K43" s="24"/>
      <c r="L43" s="24"/>
      <c r="M43" s="24"/>
    </row>
    <row r="44" spans="1:13" ht="12.75">
      <c r="A44" s="8"/>
      <c r="I44" s="12">
        <f>+SUM(I41:I43)</f>
        <v>0</v>
      </c>
      <c r="J44" s="12">
        <f>+SUM(J41:J43)</f>
        <v>0</v>
      </c>
      <c r="K44" s="12">
        <f>+SUM(K41:K43)</f>
        <v>0</v>
      </c>
      <c r="L44" s="12">
        <f>+SUM(L41:L43)</f>
        <v>0</v>
      </c>
      <c r="M44" s="12">
        <f>+SUM(M41:M43)</f>
        <v>0</v>
      </c>
    </row>
    <row r="45" spans="9:13" ht="12.75">
      <c r="I45" s="11"/>
      <c r="J45" s="11"/>
      <c r="K45" s="11"/>
      <c r="L45" s="11"/>
      <c r="M45" s="11"/>
    </row>
    <row r="46" spans="1:13" ht="15.75">
      <c r="A46" s="13"/>
      <c r="B46" s="14" t="s">
        <v>24</v>
      </c>
      <c r="C46" s="15"/>
      <c r="D46" s="16"/>
      <c r="E46" s="16"/>
      <c r="F46" s="16"/>
      <c r="G46" s="13"/>
      <c r="H46" s="16"/>
      <c r="I46" s="17">
        <f>+I20+I35+I44</f>
        <v>74.7</v>
      </c>
      <c r="J46" s="17">
        <f>+J20+J35+J44</f>
        <v>60.5</v>
      </c>
      <c r="K46" s="17">
        <f>+K20+K35+K44</f>
        <v>54.9</v>
      </c>
      <c r="L46" s="17">
        <f>+L20+L35+L44</f>
        <v>37.15</v>
      </c>
      <c r="M46" s="17">
        <f>+M20+M35+M44</f>
        <v>37.15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280</v>
      </c>
      <c r="C5" s="4" t="s">
        <v>86</v>
      </c>
      <c r="D5" s="4" t="s">
        <v>46</v>
      </c>
      <c r="E5" s="18" t="s">
        <v>47</v>
      </c>
      <c r="F5" s="19">
        <v>2.4</v>
      </c>
      <c r="G5" s="1">
        <v>2008</v>
      </c>
      <c r="I5" s="21">
        <f aca="true" t="shared" si="0" ref="I5:M14">+IF($G5&gt;=I$3,$F5,0)</f>
        <v>2.4</v>
      </c>
      <c r="J5" s="21">
        <f t="shared" si="0"/>
        <v>2.4</v>
      </c>
      <c r="K5" s="21">
        <f t="shared" si="0"/>
        <v>2.4</v>
      </c>
      <c r="L5" s="21">
        <f t="shared" si="0"/>
        <v>2.4</v>
      </c>
      <c r="M5" s="21">
        <f t="shared" si="0"/>
        <v>2.4</v>
      </c>
    </row>
    <row r="6" spans="1:13" ht="12.75">
      <c r="A6" s="8">
        <v>2</v>
      </c>
      <c r="B6" s="20" t="s">
        <v>289</v>
      </c>
      <c r="C6" s="4" t="s">
        <v>85</v>
      </c>
      <c r="D6" s="4" t="s">
        <v>46</v>
      </c>
      <c r="E6" s="18" t="s">
        <v>47</v>
      </c>
      <c r="F6" s="19">
        <v>1.2</v>
      </c>
      <c r="G6" s="1">
        <v>2008</v>
      </c>
      <c r="I6" s="21">
        <f t="shared" si="0"/>
        <v>1.2</v>
      </c>
      <c r="J6" s="21">
        <f t="shared" si="0"/>
        <v>1.2</v>
      </c>
      <c r="K6" s="21">
        <f t="shared" si="0"/>
        <v>1.2</v>
      </c>
      <c r="L6" s="21">
        <f t="shared" si="0"/>
        <v>1.2</v>
      </c>
      <c r="M6" s="21">
        <f t="shared" si="0"/>
        <v>1.2</v>
      </c>
    </row>
    <row r="7" spans="1:13" ht="12.75">
      <c r="A7" s="8">
        <v>3</v>
      </c>
      <c r="B7" s="20" t="s">
        <v>188</v>
      </c>
      <c r="C7" s="4" t="s">
        <v>81</v>
      </c>
      <c r="D7" s="4" t="s">
        <v>64</v>
      </c>
      <c r="E7" s="18" t="s">
        <v>47</v>
      </c>
      <c r="F7" s="19">
        <v>11.4</v>
      </c>
      <c r="G7" s="1">
        <v>2007</v>
      </c>
      <c r="I7" s="21">
        <f t="shared" si="0"/>
        <v>11.4</v>
      </c>
      <c r="J7" s="21">
        <f t="shared" si="0"/>
        <v>11.4</v>
      </c>
      <c r="K7" s="21">
        <f t="shared" si="0"/>
        <v>11.4</v>
      </c>
      <c r="L7" s="21">
        <f t="shared" si="0"/>
        <v>11.4</v>
      </c>
      <c r="M7" s="21">
        <f t="shared" si="0"/>
        <v>0</v>
      </c>
    </row>
    <row r="8" spans="1:13" ht="12.75">
      <c r="A8" s="8">
        <v>4</v>
      </c>
      <c r="B8" s="20" t="s">
        <v>189</v>
      </c>
      <c r="C8" s="4" t="s">
        <v>85</v>
      </c>
      <c r="D8" s="4" t="s">
        <v>76</v>
      </c>
      <c r="E8" s="18" t="s">
        <v>47</v>
      </c>
      <c r="F8" s="19">
        <v>8.35</v>
      </c>
      <c r="G8" s="1">
        <v>2007</v>
      </c>
      <c r="I8" s="21">
        <f t="shared" si="0"/>
        <v>8.35</v>
      </c>
      <c r="J8" s="21">
        <f t="shared" si="0"/>
        <v>8.35</v>
      </c>
      <c r="K8" s="21">
        <f t="shared" si="0"/>
        <v>8.35</v>
      </c>
      <c r="L8" s="21">
        <f t="shared" si="0"/>
        <v>8.35</v>
      </c>
      <c r="M8" s="21">
        <f t="shared" si="0"/>
        <v>0</v>
      </c>
    </row>
    <row r="9" spans="1:13" ht="12.75">
      <c r="A9" s="8">
        <v>5</v>
      </c>
      <c r="B9" s="20" t="s">
        <v>244</v>
      </c>
      <c r="C9" s="4" t="s">
        <v>87</v>
      </c>
      <c r="D9" s="4" t="s">
        <v>67</v>
      </c>
      <c r="E9" s="18" t="s">
        <v>47</v>
      </c>
      <c r="F9" s="19">
        <v>2.2</v>
      </c>
      <c r="G9" s="1">
        <v>2007</v>
      </c>
      <c r="I9" s="21">
        <f t="shared" si="0"/>
        <v>2.2</v>
      </c>
      <c r="J9" s="21">
        <f t="shared" si="0"/>
        <v>2.2</v>
      </c>
      <c r="K9" s="21">
        <f t="shared" si="0"/>
        <v>2.2</v>
      </c>
      <c r="L9" s="21">
        <f t="shared" si="0"/>
        <v>2.2</v>
      </c>
      <c r="M9" s="21">
        <f t="shared" si="0"/>
        <v>0</v>
      </c>
    </row>
    <row r="10" spans="1:13" ht="12.75">
      <c r="A10" s="8">
        <v>6</v>
      </c>
      <c r="B10" s="20" t="s">
        <v>300</v>
      </c>
      <c r="C10" s="4" t="s">
        <v>57</v>
      </c>
      <c r="D10" s="4" t="s">
        <v>264</v>
      </c>
      <c r="E10" s="18" t="s">
        <v>47</v>
      </c>
      <c r="F10" s="19">
        <v>10.6</v>
      </c>
      <c r="G10" s="1">
        <v>2006</v>
      </c>
      <c r="I10" s="21">
        <f t="shared" si="0"/>
        <v>10.6</v>
      </c>
      <c r="J10" s="21">
        <f t="shared" si="0"/>
        <v>10.6</v>
      </c>
      <c r="K10" s="21">
        <f t="shared" si="0"/>
        <v>10.6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262</v>
      </c>
      <c r="C11" s="4" t="s">
        <v>79</v>
      </c>
      <c r="D11" s="4" t="s">
        <v>59</v>
      </c>
      <c r="E11" s="18" t="s">
        <v>47</v>
      </c>
      <c r="F11" s="19">
        <v>11</v>
      </c>
      <c r="G11" s="1">
        <v>2004</v>
      </c>
      <c r="I11" s="21">
        <f t="shared" si="0"/>
        <v>11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190</v>
      </c>
      <c r="C12" s="4" t="s">
        <v>79</v>
      </c>
      <c r="D12" s="4" t="s">
        <v>75</v>
      </c>
      <c r="E12" s="18" t="s">
        <v>47</v>
      </c>
      <c r="F12" s="19">
        <v>6.1</v>
      </c>
      <c r="G12" s="1">
        <v>2004</v>
      </c>
      <c r="I12" s="21">
        <f t="shared" si="0"/>
        <v>6.1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261</v>
      </c>
      <c r="C13" s="4" t="s">
        <v>80</v>
      </c>
      <c r="D13" s="4" t="s">
        <v>75</v>
      </c>
      <c r="E13" s="18" t="s">
        <v>47</v>
      </c>
      <c r="F13" s="19">
        <v>5.25</v>
      </c>
      <c r="G13" s="1">
        <v>2004</v>
      </c>
      <c r="I13" s="21">
        <f t="shared" si="0"/>
        <v>5.25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153</v>
      </c>
      <c r="C14" s="4" t="s">
        <v>85</v>
      </c>
      <c r="D14" s="4" t="s">
        <v>48</v>
      </c>
      <c r="E14" s="18" t="s">
        <v>47</v>
      </c>
      <c r="F14" s="19">
        <v>3.35</v>
      </c>
      <c r="G14" s="1">
        <v>2004</v>
      </c>
      <c r="I14" s="21">
        <f t="shared" si="0"/>
        <v>3.35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342</v>
      </c>
      <c r="C15" s="4" t="s">
        <v>80</v>
      </c>
      <c r="D15" s="4" t="s">
        <v>55</v>
      </c>
      <c r="E15" s="18" t="s">
        <v>47</v>
      </c>
      <c r="F15" s="19">
        <v>1.2</v>
      </c>
      <c r="G15" s="1">
        <v>2004</v>
      </c>
      <c r="I15" s="21">
        <f aca="true" t="shared" si="1" ref="I15:M18">+IF($G15&gt;=I$3,$F15,0)</f>
        <v>1.2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327</v>
      </c>
      <c r="C16" s="4" t="s">
        <v>85</v>
      </c>
      <c r="D16" s="4" t="s">
        <v>65</v>
      </c>
      <c r="E16" s="18" t="s">
        <v>47</v>
      </c>
      <c r="F16" s="19">
        <v>1.2</v>
      </c>
      <c r="G16" s="1">
        <v>2004</v>
      </c>
      <c r="I16" s="21">
        <f t="shared" si="1"/>
        <v>1.2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348</v>
      </c>
      <c r="C17" s="4" t="s">
        <v>85</v>
      </c>
      <c r="D17" s="4" t="s">
        <v>56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333</v>
      </c>
      <c r="C18" s="4" t="s">
        <v>79</v>
      </c>
      <c r="D18" s="4" t="s">
        <v>62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66.65</v>
      </c>
      <c r="J20" s="22">
        <f>+SUM(J5:J18)</f>
        <v>36.15</v>
      </c>
      <c r="K20" s="22">
        <f>+SUM(K5:K18)</f>
        <v>36.15</v>
      </c>
      <c r="L20" s="22">
        <f>+SUM(L5:L18)</f>
        <v>25.55</v>
      </c>
      <c r="M20" s="22">
        <f>+SUM(M5:M18)</f>
        <v>3.5999999999999996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216</v>
      </c>
      <c r="C26" s="4" t="s">
        <v>79</v>
      </c>
      <c r="D26" s="4" t="s">
        <v>50</v>
      </c>
      <c r="E26" s="18">
        <v>2004</v>
      </c>
      <c r="F26" s="19">
        <v>1.2</v>
      </c>
      <c r="G26" s="1">
        <v>2004</v>
      </c>
      <c r="I26" s="21">
        <f>+CEILING(IF($I$24=E26,F26,IF($I$24&lt;=G26,F26*0.3,0)),0.05)</f>
        <v>1.2000000000000002</v>
      </c>
      <c r="J26" s="21">
        <f>+CEILING(IF($J$24&lt;=G26,F26*0.3,0),0.05)</f>
        <v>0</v>
      </c>
      <c r="K26" s="21">
        <f>+CEILING(IF($K$24&lt;=G26,F26*0.3,0),0.05)</f>
        <v>0</v>
      </c>
      <c r="L26" s="21">
        <f>+CEILING(IF($L$24&lt;=G26,F26*0.3,0),0.05)</f>
        <v>0</v>
      </c>
      <c r="M26" s="21">
        <f>CEILING(IF($M$24&lt;=G26,F26*0.3,0),0.05)</f>
        <v>0</v>
      </c>
    </row>
    <row r="27" spans="1:13" ht="12.75">
      <c r="A27" s="8">
        <v>2</v>
      </c>
      <c r="B27" s="20" t="s">
        <v>328</v>
      </c>
      <c r="C27" s="4" t="s">
        <v>51</v>
      </c>
      <c r="D27" s="4" t="s">
        <v>61</v>
      </c>
      <c r="E27" s="18">
        <v>2004</v>
      </c>
      <c r="F27" s="19">
        <v>1.2</v>
      </c>
      <c r="G27" s="1">
        <v>2004</v>
      </c>
      <c r="I27" s="21">
        <f>+CEILING(IF($I$24=E27,F27,IF($I$24&lt;=G27,F27*0.3,0)),0.05)</f>
        <v>1.2000000000000002</v>
      </c>
      <c r="J27" s="21">
        <f>+CEILING(IF($J$24&lt;=G27,F27*0.3,0),0.05)</f>
        <v>0</v>
      </c>
      <c r="K27" s="21">
        <f>+CEILING(IF($K$24&lt;=G27,F27*0.3,0),0.05)</f>
        <v>0</v>
      </c>
      <c r="L27" s="21">
        <f>+CEILING(IF($L$24&lt;=G27,F27*0.3,0),0.05)</f>
        <v>0</v>
      </c>
      <c r="M27" s="21">
        <f>CEILING(IF($M$24&lt;=G27,F27*0.3,0),0.05)</f>
        <v>0</v>
      </c>
    </row>
    <row r="28" spans="1:13" ht="12.75">
      <c r="A28" s="8">
        <v>3</v>
      </c>
      <c r="B28" s="20"/>
      <c r="D28" s="4"/>
      <c r="E28" s="18"/>
      <c r="F28" s="19"/>
      <c r="G28" s="1"/>
      <c r="I28" s="21">
        <f>+CEILING(IF($I$24=E28,F28,IF($I$24&lt;=G28,F28*0.3,0)),0.05)</f>
        <v>0</v>
      </c>
      <c r="J28" s="21">
        <f>+CEILING(IF($J$24&lt;=G28,F28*0.3,0),0.05)</f>
        <v>0</v>
      </c>
      <c r="K28" s="21">
        <f>+CEILING(IF($K$24&lt;=G28,F28*0.3,0),0.05)</f>
        <v>0</v>
      </c>
      <c r="L28" s="21">
        <f>+CEILING(IF($L$24&lt;=G28,F28*0.3,0),0.05)</f>
        <v>0</v>
      </c>
      <c r="M28" s="21">
        <f>CEILING(IF($M$24&lt;=G28,F28*0.3,0),0.05)</f>
        <v>0</v>
      </c>
    </row>
    <row r="29" spans="1:13" ht="12.75">
      <c r="A29" s="8">
        <v>4</v>
      </c>
      <c r="B29" s="20"/>
      <c r="D29" s="4"/>
      <c r="E29" s="18"/>
      <c r="F29" s="19"/>
      <c r="G29" s="1"/>
      <c r="I29" s="21">
        <f>+CEILING(IF($I$24=E29,F29,IF($I$24&lt;=G29,F29*0.3,0)),0.05)</f>
        <v>0</v>
      </c>
      <c r="J29" s="21">
        <f>+CEILING(IF($J$24&lt;=G29,F29*0.3,0),0.05)</f>
        <v>0</v>
      </c>
      <c r="K29" s="21">
        <f>+CEILING(IF($K$24&lt;=G29,F29*0.3,0),0.05)</f>
        <v>0</v>
      </c>
      <c r="L29" s="21">
        <f>+CEILING(IF($L$24&lt;=G29,F29*0.3,0),0.05)</f>
        <v>0</v>
      </c>
      <c r="M29" s="21">
        <f>CEILING(IF($M$24&lt;=G29,F29*0.3,0),0.05)</f>
        <v>0</v>
      </c>
    </row>
    <row r="30" spans="1:13" ht="12.75">
      <c r="A30" s="8">
        <v>5</v>
      </c>
      <c r="B30" s="20"/>
      <c r="D30" s="4"/>
      <c r="E30" s="18"/>
      <c r="F30" s="19"/>
      <c r="G30" s="1"/>
      <c r="I30" s="21">
        <f>+CEILING(IF($I$24=E30,F30,IF($I$24&lt;=G30,F30*0.3,0)),0.05)</f>
        <v>0</v>
      </c>
      <c r="J30" s="21">
        <f>+CEILING(IF($J$24&lt;=G30,F30*0.3,0),0.05)</f>
        <v>0</v>
      </c>
      <c r="K30" s="21">
        <f>+CEILING(IF($K$24&lt;=G30,F30*0.3,0),0.05)</f>
        <v>0</v>
      </c>
      <c r="L30" s="21">
        <f>+CEILING(IF($L$24&lt;=G30,F30*0.3,0),0.05)</f>
        <v>0</v>
      </c>
      <c r="M30" s="21">
        <f>CEILING(IF($M$24&lt;=G30,F30*0.3,0),0.05)</f>
        <v>0</v>
      </c>
    </row>
    <row r="31" spans="9:13" ht="7.5" customHeight="1">
      <c r="I31" s="20"/>
      <c r="J31" s="20"/>
      <c r="K31" s="20"/>
      <c r="L31" s="20"/>
      <c r="M31" s="20"/>
    </row>
    <row r="32" spans="9:13" ht="12.75">
      <c r="I32" s="22">
        <f>+SUM(I26:I31)</f>
        <v>2.4000000000000004</v>
      </c>
      <c r="J32" s="22">
        <f>+SUM(J26:J31)</f>
        <v>0</v>
      </c>
      <c r="K32" s="22">
        <f>+SUM(K26:K31)</f>
        <v>0</v>
      </c>
      <c r="L32" s="22">
        <f>+SUM(L26:L31)</f>
        <v>0</v>
      </c>
      <c r="M32" s="22">
        <f>+SUM(M26:M31)</f>
        <v>0</v>
      </c>
    </row>
    <row r="33" spans="9:13" ht="12.75">
      <c r="I33" s="12"/>
      <c r="J33" s="12"/>
      <c r="K33" s="12"/>
      <c r="L33" s="12"/>
      <c r="M33" s="12"/>
    </row>
    <row r="34" spans="1:13" ht="15.75">
      <c r="A34" s="77" t="s">
        <v>20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2"/>
      <c r="J35" s="12"/>
      <c r="K35" s="12"/>
      <c r="L35" s="12"/>
      <c r="M35" s="12"/>
    </row>
    <row r="36" spans="1:13" ht="12.75">
      <c r="A36" s="8"/>
      <c r="B36" s="5" t="s">
        <v>23</v>
      </c>
      <c r="C36" s="6"/>
      <c r="D36" s="6"/>
      <c r="E36" s="6"/>
      <c r="F36" s="6" t="s">
        <v>22</v>
      </c>
      <c r="G36" s="6" t="s">
        <v>21</v>
      </c>
      <c r="I36" s="7">
        <f>+I$3</f>
        <v>2004</v>
      </c>
      <c r="J36" s="7">
        <f>+J$3</f>
        <v>2005</v>
      </c>
      <c r="K36" s="7">
        <f>+K$3</f>
        <v>2006</v>
      </c>
      <c r="L36" s="7">
        <f>+L$3</f>
        <v>2007</v>
      </c>
      <c r="M36" s="7">
        <f>+M$3</f>
        <v>2008</v>
      </c>
    </row>
    <row r="37" spans="1:13" ht="7.5" customHeight="1">
      <c r="A37" s="8"/>
      <c r="I37" s="24"/>
      <c r="J37" s="24"/>
      <c r="K37" s="24"/>
      <c r="L37" s="24"/>
      <c r="M37" s="24"/>
    </row>
    <row r="38" spans="1:13" ht="12.75">
      <c r="A38" s="8">
        <v>1</v>
      </c>
      <c r="B38" s="75"/>
      <c r="C38" s="75"/>
      <c r="D38" s="75"/>
      <c r="E38" s="75"/>
      <c r="F38" s="23"/>
      <c r="G38" s="4"/>
      <c r="I38" s="28">
        <v>0</v>
      </c>
      <c r="J38" s="28">
        <v>0</v>
      </c>
      <c r="K38" s="28">
        <v>0</v>
      </c>
      <c r="L38" s="28">
        <v>0</v>
      </c>
      <c r="M38" s="28">
        <v>0</v>
      </c>
    </row>
    <row r="39" spans="1:13" ht="12.75">
      <c r="A39" s="8">
        <v>2</v>
      </c>
      <c r="B39" s="75"/>
      <c r="C39" s="75"/>
      <c r="D39" s="75"/>
      <c r="E39" s="75"/>
      <c r="I39" s="24"/>
      <c r="J39" s="24"/>
      <c r="K39" s="24"/>
      <c r="L39" s="24"/>
      <c r="M39" s="24"/>
    </row>
    <row r="40" spans="1:13" ht="7.5" customHeight="1">
      <c r="A40" s="8"/>
      <c r="I40" s="24"/>
      <c r="J40" s="24"/>
      <c r="K40" s="24"/>
      <c r="L40" s="24"/>
      <c r="M40" s="24"/>
    </row>
    <row r="41" spans="1:13" ht="12.75">
      <c r="A41" s="8"/>
      <c r="I41" s="12">
        <f>+SUM(I38:I40)</f>
        <v>0</v>
      </c>
      <c r="J41" s="12">
        <f>+SUM(J38:J40)</f>
        <v>0</v>
      </c>
      <c r="K41" s="12">
        <f>+SUM(K38:K40)</f>
        <v>0</v>
      </c>
      <c r="L41" s="12">
        <f>+SUM(L38:L40)</f>
        <v>0</v>
      </c>
      <c r="M41" s="12">
        <f>+SUM(M38:M40)</f>
        <v>0</v>
      </c>
    </row>
    <row r="42" spans="9:13" ht="12.75">
      <c r="I42" s="11"/>
      <c r="J42" s="11"/>
      <c r="K42" s="11"/>
      <c r="L42" s="11"/>
      <c r="M42" s="11"/>
    </row>
    <row r="43" spans="1:13" ht="15.75">
      <c r="A43" s="13"/>
      <c r="B43" s="14" t="s">
        <v>24</v>
      </c>
      <c r="C43" s="15"/>
      <c r="D43" s="16"/>
      <c r="E43" s="16"/>
      <c r="F43" s="16"/>
      <c r="G43" s="13"/>
      <c r="H43" s="16"/>
      <c r="I43" s="17">
        <f>+I20+I32+I41</f>
        <v>69.05000000000001</v>
      </c>
      <c r="J43" s="17">
        <f>+J20+J32+J41</f>
        <v>36.15</v>
      </c>
      <c r="K43" s="17">
        <f>+K20+K32+K41</f>
        <v>36.15</v>
      </c>
      <c r="L43" s="17">
        <f>+L20+L32+L41</f>
        <v>25.55</v>
      </c>
      <c r="M43" s="17">
        <f>+M20+M32+M41</f>
        <v>3.5999999999999996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281</v>
      </c>
      <c r="C5" s="4" t="s">
        <v>80</v>
      </c>
      <c r="D5" s="4" t="s">
        <v>72</v>
      </c>
      <c r="E5" s="18" t="s">
        <v>47</v>
      </c>
      <c r="F5" s="19">
        <v>2.1</v>
      </c>
      <c r="G5" s="1">
        <v>2008</v>
      </c>
      <c r="I5" s="21">
        <f aca="true" t="shared" si="0" ref="I5:M14">+IF($G5&gt;=I$3,$F5,0)</f>
        <v>2.1</v>
      </c>
      <c r="J5" s="21">
        <f t="shared" si="0"/>
        <v>2.1</v>
      </c>
      <c r="K5" s="21">
        <f t="shared" si="0"/>
        <v>2.1</v>
      </c>
      <c r="L5" s="21">
        <f t="shared" si="0"/>
        <v>2.1</v>
      </c>
      <c r="M5" s="21">
        <f t="shared" si="0"/>
        <v>2.1</v>
      </c>
    </row>
    <row r="6" spans="1:13" ht="12.75">
      <c r="A6" s="8">
        <v>2</v>
      </c>
      <c r="B6" s="20" t="s">
        <v>242</v>
      </c>
      <c r="C6" s="4" t="s">
        <v>45</v>
      </c>
      <c r="D6" s="4" t="s">
        <v>70</v>
      </c>
      <c r="E6" s="18" t="s">
        <v>47</v>
      </c>
      <c r="F6" s="19">
        <v>2.5</v>
      </c>
      <c r="G6" s="1">
        <v>2007</v>
      </c>
      <c r="I6" s="21">
        <f t="shared" si="0"/>
        <v>2.5</v>
      </c>
      <c r="J6" s="21">
        <f t="shared" si="0"/>
        <v>2.5</v>
      </c>
      <c r="K6" s="21">
        <f t="shared" si="0"/>
        <v>2.5</v>
      </c>
      <c r="L6" s="21">
        <f t="shared" si="0"/>
        <v>2.5</v>
      </c>
      <c r="M6" s="21">
        <f t="shared" si="0"/>
        <v>0</v>
      </c>
    </row>
    <row r="7" spans="1:13" ht="12.75">
      <c r="A7" s="8">
        <v>3</v>
      </c>
      <c r="B7" s="20" t="s">
        <v>191</v>
      </c>
      <c r="C7" s="4" t="s">
        <v>87</v>
      </c>
      <c r="D7" s="4" t="s">
        <v>66</v>
      </c>
      <c r="E7" s="18" t="s">
        <v>47</v>
      </c>
      <c r="F7" s="19">
        <v>15</v>
      </c>
      <c r="G7" s="1">
        <v>2006</v>
      </c>
      <c r="I7" s="21">
        <f t="shared" si="0"/>
        <v>15</v>
      </c>
      <c r="J7" s="21">
        <f t="shared" si="0"/>
        <v>15</v>
      </c>
      <c r="K7" s="21">
        <f t="shared" si="0"/>
        <v>15</v>
      </c>
      <c r="L7" s="21">
        <f t="shared" si="0"/>
        <v>0</v>
      </c>
      <c r="M7" s="21">
        <f t="shared" si="0"/>
        <v>0</v>
      </c>
    </row>
    <row r="8" spans="1:13" ht="12.75">
      <c r="A8" s="8">
        <v>4</v>
      </c>
      <c r="B8" s="20" t="s">
        <v>192</v>
      </c>
      <c r="C8" s="4" t="s">
        <v>45</v>
      </c>
      <c r="D8" s="4" t="s">
        <v>61</v>
      </c>
      <c r="E8" s="18" t="s">
        <v>47</v>
      </c>
      <c r="F8" s="19">
        <v>11.75</v>
      </c>
      <c r="G8" s="1">
        <v>2006</v>
      </c>
      <c r="I8" s="21">
        <f t="shared" si="0"/>
        <v>11.75</v>
      </c>
      <c r="J8" s="21">
        <f t="shared" si="0"/>
        <v>11.75</v>
      </c>
      <c r="K8" s="21">
        <f t="shared" si="0"/>
        <v>11.75</v>
      </c>
      <c r="L8" s="21">
        <f t="shared" si="0"/>
        <v>0</v>
      </c>
      <c r="M8" s="21">
        <f t="shared" si="0"/>
        <v>0</v>
      </c>
    </row>
    <row r="9" spans="1:13" ht="12.75">
      <c r="A9" s="8">
        <v>5</v>
      </c>
      <c r="B9" s="20" t="s">
        <v>193</v>
      </c>
      <c r="C9" s="4" t="s">
        <v>85</v>
      </c>
      <c r="D9" s="4" t="s">
        <v>50</v>
      </c>
      <c r="E9" s="18" t="s">
        <v>47</v>
      </c>
      <c r="F9" s="19">
        <v>5.75</v>
      </c>
      <c r="G9" s="1">
        <v>2006</v>
      </c>
      <c r="I9" s="21">
        <f t="shared" si="0"/>
        <v>5.75</v>
      </c>
      <c r="J9" s="21">
        <f t="shared" si="0"/>
        <v>5.75</v>
      </c>
      <c r="K9" s="21">
        <f t="shared" si="0"/>
        <v>5.75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194</v>
      </c>
      <c r="C10" s="4" t="s">
        <v>45</v>
      </c>
      <c r="D10" s="4" t="s">
        <v>74</v>
      </c>
      <c r="E10" s="18" t="s">
        <v>47</v>
      </c>
      <c r="F10" s="19">
        <v>2.35</v>
      </c>
      <c r="G10" s="1">
        <v>2006</v>
      </c>
      <c r="I10" s="21">
        <f t="shared" si="0"/>
        <v>2.35</v>
      </c>
      <c r="J10" s="21">
        <f t="shared" si="0"/>
        <v>2.35</v>
      </c>
      <c r="K10" s="21">
        <f t="shared" si="0"/>
        <v>2.35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243</v>
      </c>
      <c r="C11" s="4" t="s">
        <v>87</v>
      </c>
      <c r="D11" s="4" t="s">
        <v>71</v>
      </c>
      <c r="E11" s="18" t="s">
        <v>47</v>
      </c>
      <c r="F11" s="19">
        <v>2.25</v>
      </c>
      <c r="G11" s="1">
        <v>2006</v>
      </c>
      <c r="I11" s="21">
        <f t="shared" si="0"/>
        <v>2.25</v>
      </c>
      <c r="J11" s="21">
        <f t="shared" si="0"/>
        <v>2.25</v>
      </c>
      <c r="K11" s="21">
        <f t="shared" si="0"/>
        <v>2.25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195</v>
      </c>
      <c r="C12" s="4" t="s">
        <v>81</v>
      </c>
      <c r="D12" s="4" t="s">
        <v>50</v>
      </c>
      <c r="E12" s="18" t="s">
        <v>47</v>
      </c>
      <c r="F12" s="19">
        <v>6.45</v>
      </c>
      <c r="G12" s="1">
        <v>2005</v>
      </c>
      <c r="I12" s="21">
        <f t="shared" si="0"/>
        <v>6.45</v>
      </c>
      <c r="J12" s="21">
        <f t="shared" si="0"/>
        <v>6.45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196</v>
      </c>
      <c r="C13" s="4" t="s">
        <v>79</v>
      </c>
      <c r="D13" s="4" t="s">
        <v>74</v>
      </c>
      <c r="E13" s="18" t="s">
        <v>47</v>
      </c>
      <c r="F13" s="19">
        <v>2.7</v>
      </c>
      <c r="G13" s="1">
        <v>2004</v>
      </c>
      <c r="I13" s="21">
        <f t="shared" si="0"/>
        <v>2.7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198</v>
      </c>
      <c r="C14" s="4" t="s">
        <v>81</v>
      </c>
      <c r="D14" s="4" t="s">
        <v>48</v>
      </c>
      <c r="E14" s="18" t="s">
        <v>47</v>
      </c>
      <c r="F14" s="19">
        <v>2</v>
      </c>
      <c r="G14" s="1">
        <v>2004</v>
      </c>
      <c r="I14" s="21">
        <f t="shared" si="0"/>
        <v>2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197</v>
      </c>
      <c r="C15" s="4" t="s">
        <v>87</v>
      </c>
      <c r="D15" s="4" t="s">
        <v>65</v>
      </c>
      <c r="E15" s="18" t="s">
        <v>47</v>
      </c>
      <c r="F15" s="19">
        <v>1.25</v>
      </c>
      <c r="G15" s="1">
        <v>2004</v>
      </c>
      <c r="I15" s="21">
        <f aca="true" t="shared" si="1" ref="I15:M18">+IF($G15&gt;=I$3,$F15,0)</f>
        <v>1.25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305</v>
      </c>
      <c r="C16" s="4" t="s">
        <v>57</v>
      </c>
      <c r="D16" s="4" t="s">
        <v>58</v>
      </c>
      <c r="E16" s="18" t="s">
        <v>47</v>
      </c>
      <c r="F16" s="19">
        <v>1.2</v>
      </c>
      <c r="G16" s="1">
        <v>2004</v>
      </c>
      <c r="I16" s="21">
        <f t="shared" si="1"/>
        <v>1.2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364</v>
      </c>
      <c r="C17" s="4" t="s">
        <v>85</v>
      </c>
      <c r="D17" s="4" t="s">
        <v>64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3" t="s">
        <v>323</v>
      </c>
      <c r="C18" s="4" t="s">
        <v>79</v>
      </c>
      <c r="D18" s="4" t="s">
        <v>67</v>
      </c>
      <c r="E18" s="4" t="s">
        <v>47</v>
      </c>
      <c r="F18" s="9">
        <v>1.2</v>
      </c>
      <c r="G18" s="10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2:13" ht="12.75">
      <c r="B20" s="20"/>
      <c r="D20" s="4"/>
      <c r="E20" s="18"/>
      <c r="F20" s="19"/>
      <c r="G20" s="1"/>
      <c r="I20" s="22">
        <f>+SUM(I5:I18)</f>
        <v>57.70000000000002</v>
      </c>
      <c r="J20" s="22">
        <f>+SUM(J5:J18)</f>
        <v>48.150000000000006</v>
      </c>
      <c r="K20" s="22">
        <f>+SUM(K5:K18)</f>
        <v>41.7</v>
      </c>
      <c r="L20" s="22">
        <f>+SUM(L5:L18)</f>
        <v>4.6</v>
      </c>
      <c r="M20" s="22">
        <f>+SUM(M5:M18)</f>
        <v>2.1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88</v>
      </c>
      <c r="C26" s="4" t="s">
        <v>79</v>
      </c>
      <c r="D26" s="4" t="s">
        <v>64</v>
      </c>
      <c r="E26" s="18">
        <v>2003</v>
      </c>
      <c r="F26" s="19">
        <v>1.2</v>
      </c>
      <c r="G26" s="1">
        <v>2006</v>
      </c>
      <c r="I26" s="21">
        <f aca="true" t="shared" si="2" ref="I26:I33">+CEILING(IF($I$24=E26,F26,IF($I$24&lt;=G26,F26*0.3,0)),0.05)</f>
        <v>0.4</v>
      </c>
      <c r="J26" s="21">
        <f aca="true" t="shared" si="3" ref="J26:J33">+CEILING(IF($J$24&lt;=G26,F26*0.3,0),0.05)</f>
        <v>0.4</v>
      </c>
      <c r="K26" s="21">
        <f aca="true" t="shared" si="4" ref="K26:K33">+CEILING(IF($K$24&lt;=G26,F26*0.3,0),0.05)</f>
        <v>0.4</v>
      </c>
      <c r="L26" s="21">
        <f aca="true" t="shared" si="5" ref="L26:L33">+CEILING(IF($L$24&lt;=G26,F26*0.3,0),0.05)</f>
        <v>0</v>
      </c>
      <c r="M26" s="21">
        <f aca="true" t="shared" si="6" ref="M26:M33">CEILING(IF($M$24&lt;=G26,F26*0.3,0),0.05)</f>
        <v>0</v>
      </c>
    </row>
    <row r="27" spans="1:13" ht="12.75">
      <c r="A27" s="8">
        <v>2</v>
      </c>
      <c r="B27" s="20" t="s">
        <v>107</v>
      </c>
      <c r="C27" s="4" t="s">
        <v>79</v>
      </c>
      <c r="D27" s="4" t="s">
        <v>63</v>
      </c>
      <c r="E27" s="18">
        <v>2003</v>
      </c>
      <c r="F27" s="19">
        <v>1.1</v>
      </c>
      <c r="G27" s="1">
        <v>2005</v>
      </c>
      <c r="I27" s="21">
        <f t="shared" si="2"/>
        <v>0.35000000000000003</v>
      </c>
      <c r="J27" s="21">
        <f t="shared" si="3"/>
        <v>0.35000000000000003</v>
      </c>
      <c r="K27" s="21">
        <f t="shared" si="4"/>
        <v>0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0" t="s">
        <v>238</v>
      </c>
      <c r="C28" s="4" t="s">
        <v>79</v>
      </c>
      <c r="D28" s="4" t="s">
        <v>52</v>
      </c>
      <c r="E28" s="18">
        <v>2003</v>
      </c>
      <c r="F28" s="19">
        <v>4.25</v>
      </c>
      <c r="G28" s="1">
        <v>2004</v>
      </c>
      <c r="I28" s="21">
        <f t="shared" si="2"/>
        <v>1.3</v>
      </c>
      <c r="J28" s="21">
        <f t="shared" si="3"/>
        <v>0</v>
      </c>
      <c r="K28" s="21">
        <f t="shared" si="4"/>
        <v>0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0" t="s">
        <v>306</v>
      </c>
      <c r="C29" s="4" t="s">
        <v>85</v>
      </c>
      <c r="D29" s="4" t="s">
        <v>73</v>
      </c>
      <c r="E29" s="18">
        <v>2004</v>
      </c>
      <c r="F29" s="19">
        <v>1.2</v>
      </c>
      <c r="G29" s="1">
        <v>2004</v>
      </c>
      <c r="I29" s="21">
        <f t="shared" si="2"/>
        <v>1.2000000000000002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0" t="s">
        <v>359</v>
      </c>
      <c r="C30" s="4" t="s">
        <v>79</v>
      </c>
      <c r="D30" s="4" t="s">
        <v>52</v>
      </c>
      <c r="E30" s="18">
        <v>2004</v>
      </c>
      <c r="F30" s="19">
        <v>1.2</v>
      </c>
      <c r="G30" s="1">
        <v>2004</v>
      </c>
      <c r="I30" s="21">
        <f t="shared" si="2"/>
        <v>1.2000000000000002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0"/>
      <c r="D31" s="4"/>
      <c r="E31" s="18"/>
      <c r="F31" s="19"/>
      <c r="G31" s="1"/>
      <c r="I31" s="21">
        <f t="shared" si="2"/>
        <v>0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1:13" ht="12.75">
      <c r="A32" s="8">
        <v>7</v>
      </c>
      <c r="B32" s="20"/>
      <c r="D32" s="4"/>
      <c r="E32" s="18"/>
      <c r="F32" s="19"/>
      <c r="G32" s="1"/>
      <c r="I32" s="21">
        <f t="shared" si="2"/>
        <v>0</v>
      </c>
      <c r="J32" s="21">
        <f t="shared" si="3"/>
        <v>0</v>
      </c>
      <c r="K32" s="21">
        <f t="shared" si="4"/>
        <v>0</v>
      </c>
      <c r="L32" s="21">
        <f t="shared" si="5"/>
        <v>0</v>
      </c>
      <c r="M32" s="21">
        <f t="shared" si="6"/>
        <v>0</v>
      </c>
    </row>
    <row r="33" spans="1:13" ht="12.75">
      <c r="A33" s="8">
        <v>8</v>
      </c>
      <c r="D33" s="4"/>
      <c r="E33" s="4"/>
      <c r="G33" s="4"/>
      <c r="I33" s="21">
        <f t="shared" si="2"/>
        <v>0</v>
      </c>
      <c r="J33" s="21">
        <f t="shared" si="3"/>
        <v>0</v>
      </c>
      <c r="K33" s="21">
        <f t="shared" si="4"/>
        <v>0</v>
      </c>
      <c r="L33" s="21">
        <f t="shared" si="5"/>
        <v>0</v>
      </c>
      <c r="M33" s="21">
        <f t="shared" si="6"/>
        <v>0</v>
      </c>
    </row>
    <row r="34" spans="9:13" ht="7.5" customHeight="1">
      <c r="I34" s="20"/>
      <c r="J34" s="20"/>
      <c r="K34" s="20"/>
      <c r="L34" s="20"/>
      <c r="M34" s="20"/>
    </row>
    <row r="35" spans="9:13" ht="12.75">
      <c r="I35" s="22">
        <f>+SUM(I26:I34)</f>
        <v>4.45</v>
      </c>
      <c r="J35" s="22">
        <f>+SUM(J26:J34)</f>
        <v>0.75</v>
      </c>
      <c r="K35" s="22">
        <f>+SUM(K26:K34)</f>
        <v>0.4</v>
      </c>
      <c r="L35" s="22">
        <f>+SUM(L26:L34)</f>
        <v>0</v>
      </c>
      <c r="M35" s="22">
        <f>+SUM(M26:M34)</f>
        <v>0</v>
      </c>
    </row>
    <row r="36" spans="9:13" ht="12.75">
      <c r="I36" s="12"/>
      <c r="J36" s="12"/>
      <c r="K36" s="12"/>
      <c r="L36" s="12"/>
      <c r="M36" s="12"/>
    </row>
    <row r="37" spans="1:13" ht="15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2"/>
      <c r="J38" s="12"/>
      <c r="K38" s="12"/>
      <c r="L38" s="12"/>
      <c r="M38" s="12"/>
    </row>
    <row r="39" spans="1:13" ht="12.75">
      <c r="A39" s="8"/>
      <c r="B39" s="5" t="s">
        <v>23</v>
      </c>
      <c r="C39" s="6"/>
      <c r="D39" s="6"/>
      <c r="E39" s="6"/>
      <c r="F39" s="6" t="s">
        <v>22</v>
      </c>
      <c r="G39" s="6" t="s">
        <v>21</v>
      </c>
      <c r="I39" s="7">
        <f>+I$3</f>
        <v>2004</v>
      </c>
      <c r="J39" s="7">
        <f>+J$3</f>
        <v>2005</v>
      </c>
      <c r="K39" s="7">
        <f>+K$3</f>
        <v>2006</v>
      </c>
      <c r="L39" s="7">
        <f>+L$3</f>
        <v>2007</v>
      </c>
      <c r="M39" s="7">
        <f>+M$3</f>
        <v>2008</v>
      </c>
    </row>
    <row r="40" spans="1:13" ht="7.5" customHeight="1">
      <c r="A40" s="8"/>
      <c r="I40" s="24"/>
      <c r="J40" s="24"/>
      <c r="K40" s="24"/>
      <c r="L40" s="24"/>
      <c r="M40" s="24"/>
    </row>
    <row r="41" spans="1:13" ht="12.75">
      <c r="A41" s="8">
        <v>1</v>
      </c>
      <c r="B41" s="75"/>
      <c r="C41" s="75"/>
      <c r="D41" s="75"/>
      <c r="E41" s="75"/>
      <c r="F41" s="23"/>
      <c r="G41" s="4"/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2.75">
      <c r="A42" s="8">
        <v>2</v>
      </c>
      <c r="B42" s="75"/>
      <c r="C42" s="75"/>
      <c r="D42" s="75"/>
      <c r="E42" s="75"/>
      <c r="F42" s="23"/>
      <c r="G42" s="4"/>
      <c r="I42" s="28">
        <v>0</v>
      </c>
      <c r="J42" s="28">
        <v>0</v>
      </c>
      <c r="K42" s="28">
        <v>0</v>
      </c>
      <c r="L42" s="28">
        <v>0</v>
      </c>
      <c r="M42" s="28">
        <v>0</v>
      </c>
    </row>
    <row r="43" spans="1:13" ht="7.5" customHeight="1">
      <c r="A43" s="8"/>
      <c r="I43" s="24"/>
      <c r="J43" s="24"/>
      <c r="K43" s="24"/>
      <c r="L43" s="24"/>
      <c r="M43" s="24"/>
    </row>
    <row r="44" spans="1:13" ht="12.75">
      <c r="A44" s="8"/>
      <c r="I44" s="12">
        <f>+SUM(I41:I43)</f>
        <v>0</v>
      </c>
      <c r="J44" s="12">
        <f>+SUM(J41:J43)</f>
        <v>0</v>
      </c>
      <c r="K44" s="12">
        <f>+SUM(K41:K43)</f>
        <v>0</v>
      </c>
      <c r="L44" s="12">
        <f>+SUM(L41:L43)</f>
        <v>0</v>
      </c>
      <c r="M44" s="12">
        <f>+SUM(M41:M43)</f>
        <v>0</v>
      </c>
    </row>
    <row r="45" spans="9:13" ht="12.75">
      <c r="I45" s="11"/>
      <c r="J45" s="11"/>
      <c r="K45" s="11"/>
      <c r="L45" s="11"/>
      <c r="M45" s="11"/>
    </row>
    <row r="46" spans="1:13" ht="15.75">
      <c r="A46" s="13"/>
      <c r="B46" s="14" t="s">
        <v>24</v>
      </c>
      <c r="C46" s="15"/>
      <c r="D46" s="16"/>
      <c r="E46" s="16"/>
      <c r="F46" s="16"/>
      <c r="G46" s="13"/>
      <c r="H46" s="16"/>
      <c r="I46" s="17">
        <f>+I20+I35+I44</f>
        <v>62.15000000000002</v>
      </c>
      <c r="J46" s="17">
        <f>+J20+J35+J44</f>
        <v>48.900000000000006</v>
      </c>
      <c r="K46" s="17">
        <f>+K20+K35+K44</f>
        <v>42.1</v>
      </c>
      <c r="L46" s="17">
        <f>+L20+L35+L44</f>
        <v>4.6</v>
      </c>
      <c r="M46" s="17">
        <f>+M20+M35+M44</f>
        <v>2.1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Court&amp;R&amp;"Copperplate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199</v>
      </c>
      <c r="C5" s="4" t="s">
        <v>57</v>
      </c>
      <c r="D5" s="4" t="s">
        <v>64</v>
      </c>
      <c r="E5" s="18" t="s">
        <v>47</v>
      </c>
      <c r="F5" s="19">
        <v>15</v>
      </c>
      <c r="G5" s="1">
        <v>2006</v>
      </c>
      <c r="I5" s="21">
        <f aca="true" t="shared" si="0" ref="I5:M14">+IF($G5&gt;=I$3,$F5,0)</f>
        <v>15</v>
      </c>
      <c r="J5" s="21">
        <f t="shared" si="0"/>
        <v>15</v>
      </c>
      <c r="K5" s="21">
        <f t="shared" si="0"/>
        <v>15</v>
      </c>
      <c r="L5" s="21">
        <f t="shared" si="0"/>
        <v>0</v>
      </c>
      <c r="M5" s="21">
        <f t="shared" si="0"/>
        <v>0</v>
      </c>
    </row>
    <row r="6" spans="1:13" ht="12.75">
      <c r="A6" s="8">
        <v>2</v>
      </c>
      <c r="B6" s="20" t="s">
        <v>200</v>
      </c>
      <c r="C6" s="4" t="s">
        <v>85</v>
      </c>
      <c r="D6" s="4" t="s">
        <v>65</v>
      </c>
      <c r="E6" s="18" t="s">
        <v>47</v>
      </c>
      <c r="F6" s="19">
        <v>12.25</v>
      </c>
      <c r="G6" s="1">
        <v>2006</v>
      </c>
      <c r="I6" s="21">
        <f t="shared" si="0"/>
        <v>12.25</v>
      </c>
      <c r="J6" s="21">
        <f t="shared" si="0"/>
        <v>12.25</v>
      </c>
      <c r="K6" s="21">
        <f t="shared" si="0"/>
        <v>12.25</v>
      </c>
      <c r="L6" s="21">
        <f t="shared" si="0"/>
        <v>0</v>
      </c>
      <c r="M6" s="21">
        <f t="shared" si="0"/>
        <v>0</v>
      </c>
    </row>
    <row r="7" spans="1:13" ht="12.75">
      <c r="A7" s="8">
        <v>3</v>
      </c>
      <c r="B7" s="20" t="s">
        <v>201</v>
      </c>
      <c r="C7" s="4" t="s">
        <v>80</v>
      </c>
      <c r="D7" s="4" t="s">
        <v>50</v>
      </c>
      <c r="E7" s="18" t="s">
        <v>47</v>
      </c>
      <c r="F7" s="19">
        <v>12</v>
      </c>
      <c r="G7" s="1">
        <v>2006</v>
      </c>
      <c r="I7" s="21">
        <f t="shared" si="0"/>
        <v>12</v>
      </c>
      <c r="J7" s="21">
        <f t="shared" si="0"/>
        <v>12</v>
      </c>
      <c r="K7" s="21">
        <f t="shared" si="0"/>
        <v>12</v>
      </c>
      <c r="L7" s="21">
        <f t="shared" si="0"/>
        <v>0</v>
      </c>
      <c r="M7" s="21">
        <f t="shared" si="0"/>
        <v>0</v>
      </c>
    </row>
    <row r="8" spans="1:13" ht="12.75">
      <c r="A8" s="8">
        <v>4</v>
      </c>
      <c r="B8" s="20" t="s">
        <v>252</v>
      </c>
      <c r="C8" s="4" t="s">
        <v>45</v>
      </c>
      <c r="D8" s="4" t="s">
        <v>48</v>
      </c>
      <c r="E8" s="18" t="s">
        <v>47</v>
      </c>
      <c r="F8" s="19">
        <v>7.5</v>
      </c>
      <c r="G8" s="1">
        <v>2004</v>
      </c>
      <c r="I8" s="21">
        <f t="shared" si="0"/>
        <v>7.5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</row>
    <row r="9" spans="1:13" ht="12.75">
      <c r="A9" s="8">
        <v>5</v>
      </c>
      <c r="B9" s="20" t="s">
        <v>253</v>
      </c>
      <c r="C9" s="4" t="s">
        <v>87</v>
      </c>
      <c r="D9" s="4" t="s">
        <v>50</v>
      </c>
      <c r="E9" s="18" t="s">
        <v>47</v>
      </c>
      <c r="F9" s="19">
        <v>3.5</v>
      </c>
      <c r="G9" s="1">
        <v>2004</v>
      </c>
      <c r="I9" s="21">
        <f t="shared" si="0"/>
        <v>3.5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6" t="s">
        <v>202</v>
      </c>
      <c r="C10" s="4" t="s">
        <v>85</v>
      </c>
      <c r="D10" s="4" t="s">
        <v>62</v>
      </c>
      <c r="E10" s="18" t="s">
        <v>92</v>
      </c>
      <c r="F10" s="19">
        <v>3.05</v>
      </c>
      <c r="G10" s="1">
        <v>2004</v>
      </c>
      <c r="I10" s="21">
        <f t="shared" si="0"/>
        <v>3.05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7" t="s">
        <v>279</v>
      </c>
      <c r="C11" s="4" t="s">
        <v>57</v>
      </c>
      <c r="D11" s="4" t="s">
        <v>68</v>
      </c>
      <c r="E11" s="18" t="s">
        <v>92</v>
      </c>
      <c r="F11" s="19">
        <v>2.7</v>
      </c>
      <c r="G11" s="1">
        <v>2004</v>
      </c>
      <c r="I11" s="21">
        <f t="shared" si="0"/>
        <v>2.7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203</v>
      </c>
      <c r="C12" s="4" t="s">
        <v>79</v>
      </c>
      <c r="D12" s="4" t="s">
        <v>53</v>
      </c>
      <c r="E12" s="18" t="s">
        <v>47</v>
      </c>
      <c r="F12" s="19">
        <v>1.75</v>
      </c>
      <c r="G12" s="1">
        <v>2004</v>
      </c>
      <c r="I12" s="21">
        <f t="shared" si="0"/>
        <v>1.75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204</v>
      </c>
      <c r="C13" s="4" t="s">
        <v>45</v>
      </c>
      <c r="D13" s="4" t="s">
        <v>54</v>
      </c>
      <c r="E13" s="18" t="s">
        <v>47</v>
      </c>
      <c r="F13" s="19">
        <v>1.2</v>
      </c>
      <c r="G13" s="1">
        <v>2004</v>
      </c>
      <c r="I13" s="21">
        <f t="shared" si="0"/>
        <v>1.2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7" t="s">
        <v>304</v>
      </c>
      <c r="C14" s="4" t="s">
        <v>85</v>
      </c>
      <c r="D14" s="4" t="s">
        <v>67</v>
      </c>
      <c r="E14" s="18" t="s">
        <v>47</v>
      </c>
      <c r="F14" s="19">
        <v>1.2</v>
      </c>
      <c r="G14" s="1">
        <v>2004</v>
      </c>
      <c r="I14" s="21">
        <f t="shared" si="0"/>
        <v>1.2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7" t="s">
        <v>318</v>
      </c>
      <c r="C15" s="4" t="s">
        <v>79</v>
      </c>
      <c r="D15" s="4" t="s">
        <v>56</v>
      </c>
      <c r="E15" s="18" t="s">
        <v>47</v>
      </c>
      <c r="F15" s="19">
        <v>1.2</v>
      </c>
      <c r="G15" s="1">
        <v>2004</v>
      </c>
      <c r="I15" s="21">
        <f aca="true" t="shared" si="1" ref="I15:M18">+IF($G15&gt;=I$3,$F15,0)</f>
        <v>1.2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6"/>
      <c r="D16" s="4"/>
      <c r="E16" s="18"/>
      <c r="F16" s="19"/>
      <c r="G16" s="1"/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6"/>
      <c r="D17" s="4"/>
      <c r="E17" s="18"/>
      <c r="F17" s="19"/>
      <c r="G17" s="1"/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6"/>
      <c r="D18" s="4"/>
      <c r="E18" s="18"/>
      <c r="F18" s="19"/>
      <c r="G18" s="1"/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61.35000000000001</v>
      </c>
      <c r="J20" s="22">
        <f>+SUM(J5:J18)</f>
        <v>39.25</v>
      </c>
      <c r="K20" s="22">
        <f>+SUM(K5:K18)</f>
        <v>39.25</v>
      </c>
      <c r="L20" s="22">
        <f>+SUM(L5:L18)</f>
        <v>0</v>
      </c>
      <c r="M20" s="22">
        <f>+SUM(M5:M18)</f>
        <v>0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D26" s="4"/>
      <c r="E26" s="4"/>
      <c r="F26" s="23"/>
      <c r="G26" s="4"/>
      <c r="I26" s="21">
        <f>+CEILING(IF($I$24=E26,F26,IF($I$24&lt;=G26,F26*0.3,0)),0.05)</f>
        <v>0</v>
      </c>
      <c r="J26" s="21">
        <f>+CEILING(IF($J$24&lt;=G26,F26*0.3,0),0.05)</f>
        <v>0</v>
      </c>
      <c r="K26" s="21">
        <f>+CEILING(IF($K$24&lt;=G26,F26*0.3,0),0.05)</f>
        <v>0</v>
      </c>
      <c r="L26" s="21">
        <f>+CEILING(IF($L$24&lt;=G26,F26*0.3,0),0.05)</f>
        <v>0</v>
      </c>
      <c r="M26" s="21">
        <f>CEILING(IF($M$24&lt;=G26,F26*0.3,0),0.05)</f>
        <v>0</v>
      </c>
    </row>
    <row r="27" spans="1:13" ht="12.75">
      <c r="A27" s="8">
        <v>2</v>
      </c>
      <c r="B27" s="26"/>
      <c r="D27" s="4"/>
      <c r="E27" s="18"/>
      <c r="F27" s="19"/>
      <c r="G27" s="1"/>
      <c r="I27" s="21">
        <f>+CEILING(IF($I$24=E27,F27,IF($I$24&lt;=G27,F27*0.3,0)),0.05)</f>
        <v>0</v>
      </c>
      <c r="J27" s="21">
        <f>+CEILING(IF($J$24&lt;=G27,F27*0.3,0),0.05)</f>
        <v>0</v>
      </c>
      <c r="K27" s="21">
        <f>+CEILING(IF($K$24&lt;=G27,F27*0.3,0),0.05)</f>
        <v>0</v>
      </c>
      <c r="L27" s="21">
        <f>+CEILING(IF($L$24&lt;=G27,F27*0.3,0),0.05)</f>
        <v>0</v>
      </c>
      <c r="M27" s="21">
        <f>CEILING(IF($M$24&lt;=G27,F27*0.3,0),0.05)</f>
        <v>0</v>
      </c>
    </row>
    <row r="28" spans="1:13" ht="12.75">
      <c r="A28" s="8">
        <v>3</v>
      </c>
      <c r="D28" s="4"/>
      <c r="E28" s="4"/>
      <c r="G28" s="4"/>
      <c r="I28" s="21">
        <f>+CEILING(IF($I$24=E28,F28,IF($I$24&lt;=G28,F28*0.3,0)),0.05)</f>
        <v>0</v>
      </c>
      <c r="J28" s="21">
        <f>+CEILING(IF($J$24&lt;=G28,F28*0.3,0),0.05)</f>
        <v>0</v>
      </c>
      <c r="K28" s="21">
        <f>+CEILING(IF($K$24&lt;=G28,F28*0.3,0),0.05)</f>
        <v>0</v>
      </c>
      <c r="L28" s="21">
        <f>+CEILING(IF($L$24&lt;=G28,F28*0.3,0),0.05)</f>
        <v>0</v>
      </c>
      <c r="M28" s="21">
        <f>CEILING(IF($M$24&lt;=G28,F28*0.3,0),0.05)</f>
        <v>0</v>
      </c>
    </row>
    <row r="29" spans="1:13" ht="12.75">
      <c r="A29" s="8">
        <v>4</v>
      </c>
      <c r="D29" s="4"/>
      <c r="E29" s="4"/>
      <c r="G29" s="4"/>
      <c r="I29" s="21">
        <f>+CEILING(IF($I$24=E29,F29,IF($I$24&lt;=G29,F29*0.3,0)),0.05)</f>
        <v>0</v>
      </c>
      <c r="J29" s="21">
        <f>+CEILING(IF($J$24&lt;=G29,F29*0.3,0),0.05)</f>
        <v>0</v>
      </c>
      <c r="K29" s="21">
        <f>+CEILING(IF($K$24&lt;=G29,F29*0.3,0),0.05)</f>
        <v>0</v>
      </c>
      <c r="L29" s="21">
        <f>+CEILING(IF($L$24&lt;=G29,F29*0.3,0),0.05)</f>
        <v>0</v>
      </c>
      <c r="M29" s="21">
        <f>CEILING(IF($M$24&lt;=G29,F29*0.3,0),0.05)</f>
        <v>0</v>
      </c>
    </row>
    <row r="30" spans="1:13" ht="12.75">
      <c r="A30" s="8">
        <v>5</v>
      </c>
      <c r="D30" s="4"/>
      <c r="E30" s="4"/>
      <c r="G30" s="4"/>
      <c r="I30" s="21">
        <f>+CEILING(IF($I$24=E30,F30,IF($I$24&lt;=G30,F30*0.3,0)),0.05)</f>
        <v>0</v>
      </c>
      <c r="J30" s="21">
        <f>+CEILING(IF($J$24&lt;=G30,F30*0.3,0),0.05)</f>
        <v>0</v>
      </c>
      <c r="K30" s="21">
        <f>+CEILING(IF($K$24&lt;=G30,F30*0.3,0),0.05)</f>
        <v>0</v>
      </c>
      <c r="L30" s="21">
        <f>+CEILING(IF($L$24&lt;=G30,F30*0.3,0),0.05)</f>
        <v>0</v>
      </c>
      <c r="M30" s="21">
        <f>CEILING(IF($M$24&lt;=G30,F30*0.3,0),0.05)</f>
        <v>0</v>
      </c>
    </row>
    <row r="31" spans="9:13" ht="7.5" customHeight="1">
      <c r="I31" s="20"/>
      <c r="J31" s="20"/>
      <c r="K31" s="20"/>
      <c r="L31" s="20"/>
      <c r="M31" s="20"/>
    </row>
    <row r="32" spans="9:13" ht="12.75">
      <c r="I32" s="22">
        <f>+SUM(I26:I31)</f>
        <v>0</v>
      </c>
      <c r="J32" s="22">
        <f>+SUM(J26:J31)</f>
        <v>0</v>
      </c>
      <c r="K32" s="22">
        <f>+SUM(K26:K31)</f>
        <v>0</v>
      </c>
      <c r="L32" s="22">
        <f>+SUM(L26:L31)</f>
        <v>0</v>
      </c>
      <c r="M32" s="22">
        <f>+SUM(M26:M31)</f>
        <v>0</v>
      </c>
    </row>
    <row r="33" spans="9:13" ht="12.75">
      <c r="I33" s="12"/>
      <c r="J33" s="12"/>
      <c r="K33" s="12"/>
      <c r="L33" s="12"/>
      <c r="M33" s="12"/>
    </row>
    <row r="34" spans="1:13" ht="15.75">
      <c r="A34" s="77" t="s">
        <v>20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2"/>
      <c r="J35" s="12"/>
      <c r="K35" s="12"/>
      <c r="L35" s="12"/>
      <c r="M35" s="12"/>
    </row>
    <row r="36" spans="1:13" ht="12.75">
      <c r="A36" s="8"/>
      <c r="B36" s="5" t="s">
        <v>23</v>
      </c>
      <c r="C36" s="6"/>
      <c r="D36" s="6"/>
      <c r="E36" s="6"/>
      <c r="F36" s="6" t="s">
        <v>22</v>
      </c>
      <c r="G36" s="6" t="s">
        <v>21</v>
      </c>
      <c r="I36" s="7">
        <f>+I$3</f>
        <v>2004</v>
      </c>
      <c r="J36" s="7">
        <f>+J$3</f>
        <v>2005</v>
      </c>
      <c r="K36" s="7">
        <f>+K$3</f>
        <v>2006</v>
      </c>
      <c r="L36" s="7">
        <f>+L$3</f>
        <v>2007</v>
      </c>
      <c r="M36" s="7">
        <f>+M$3</f>
        <v>2008</v>
      </c>
    </row>
    <row r="37" spans="1:13" ht="7.5" customHeight="1">
      <c r="A37" s="8"/>
      <c r="J37" s="12"/>
      <c r="K37" s="12"/>
      <c r="L37" s="12"/>
      <c r="M37" s="12"/>
    </row>
    <row r="38" spans="1:13" ht="12.75">
      <c r="A38" s="8">
        <v>1</v>
      </c>
      <c r="B38" s="75"/>
      <c r="C38" s="75"/>
      <c r="D38" s="75"/>
      <c r="E38" s="75"/>
      <c r="I38" s="12"/>
      <c r="J38" s="12"/>
      <c r="K38" s="12"/>
      <c r="L38" s="12"/>
      <c r="M38" s="12"/>
    </row>
    <row r="39" spans="1:13" ht="12.75">
      <c r="A39" s="8">
        <v>2</v>
      </c>
      <c r="B39" s="75"/>
      <c r="C39" s="75"/>
      <c r="D39" s="75"/>
      <c r="E39" s="75"/>
      <c r="I39" s="12"/>
      <c r="J39" s="12"/>
      <c r="K39" s="12"/>
      <c r="L39" s="12"/>
      <c r="M39" s="12"/>
    </row>
    <row r="40" spans="1:13" ht="7.5" customHeight="1">
      <c r="A40" s="8"/>
      <c r="I40" s="12"/>
      <c r="J40" s="12"/>
      <c r="K40" s="12"/>
      <c r="L40" s="12"/>
      <c r="M40" s="12"/>
    </row>
    <row r="41" spans="1:13" ht="12.75">
      <c r="A41" s="8"/>
      <c r="I41" s="12">
        <f>+SUM(I38:I40)</f>
        <v>0</v>
      </c>
      <c r="J41" s="12">
        <f>+SUM(J38:J40)</f>
        <v>0</v>
      </c>
      <c r="K41" s="12">
        <f>+SUM(K38:K40)</f>
        <v>0</v>
      </c>
      <c r="L41" s="12">
        <f>+SUM(L38:L40)</f>
        <v>0</v>
      </c>
      <c r="M41" s="12">
        <f>+SUM(M38:M40)</f>
        <v>0</v>
      </c>
    </row>
    <row r="42" spans="9:13" ht="12.75">
      <c r="I42" s="11"/>
      <c r="J42" s="11"/>
      <c r="K42" s="11"/>
      <c r="L42" s="11"/>
      <c r="M42" s="11"/>
    </row>
    <row r="43" spans="1:13" ht="15.75">
      <c r="A43" s="13"/>
      <c r="B43" s="14" t="s">
        <v>24</v>
      </c>
      <c r="C43" s="15"/>
      <c r="D43" s="16"/>
      <c r="E43" s="16"/>
      <c r="F43" s="16"/>
      <c r="G43" s="13"/>
      <c r="H43" s="16"/>
      <c r="I43" s="17">
        <f>+I20+I32+I41</f>
        <v>61.35000000000001</v>
      </c>
      <c r="J43" s="17">
        <f>+J20+J32+J41</f>
        <v>39.25</v>
      </c>
      <c r="K43" s="17">
        <f>+K20+K32+K41</f>
        <v>39.25</v>
      </c>
      <c r="L43" s="17">
        <f>+L20+L32+L41</f>
        <v>0</v>
      </c>
      <c r="M43" s="17">
        <f>+M20+M32+M41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Light,Bold"&amp;14Jon Peterson&amp;R&amp;"Copperplate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270</v>
      </c>
      <c r="C5" s="4" t="s">
        <v>86</v>
      </c>
      <c r="D5" s="4" t="s">
        <v>63</v>
      </c>
      <c r="E5" s="18" t="s">
        <v>47</v>
      </c>
      <c r="F5" s="19">
        <v>4.85</v>
      </c>
      <c r="G5" s="1">
        <v>2008</v>
      </c>
      <c r="I5" s="21">
        <f aca="true" t="shared" si="0" ref="I5:M14">+IF($G5&gt;=I$3,$F5,0)</f>
        <v>4.85</v>
      </c>
      <c r="J5" s="21">
        <f t="shared" si="0"/>
        <v>4.85</v>
      </c>
      <c r="K5" s="21">
        <f t="shared" si="0"/>
        <v>4.85</v>
      </c>
      <c r="L5" s="21">
        <f t="shared" si="0"/>
        <v>4.85</v>
      </c>
      <c r="M5" s="21">
        <f t="shared" si="0"/>
        <v>4.85</v>
      </c>
    </row>
    <row r="6" spans="1:13" ht="12.75">
      <c r="A6" s="8">
        <v>2</v>
      </c>
      <c r="B6" s="20" t="s">
        <v>302</v>
      </c>
      <c r="C6" s="4" t="s">
        <v>81</v>
      </c>
      <c r="D6" s="4" t="s">
        <v>69</v>
      </c>
      <c r="E6" s="18" t="s">
        <v>47</v>
      </c>
      <c r="F6" s="19">
        <v>9</v>
      </c>
      <c r="G6" s="2">
        <v>2007</v>
      </c>
      <c r="I6" s="21">
        <f t="shared" si="0"/>
        <v>9</v>
      </c>
      <c r="J6" s="21">
        <f t="shared" si="0"/>
        <v>9</v>
      </c>
      <c r="K6" s="21">
        <f t="shared" si="0"/>
        <v>9</v>
      </c>
      <c r="L6" s="21">
        <f t="shared" si="0"/>
        <v>9</v>
      </c>
      <c r="M6" s="21">
        <f t="shared" si="0"/>
        <v>0</v>
      </c>
    </row>
    <row r="7" spans="1:13" ht="12.75">
      <c r="A7" s="8">
        <v>3</v>
      </c>
      <c r="B7" s="20" t="s">
        <v>271</v>
      </c>
      <c r="C7" s="4" t="s">
        <v>85</v>
      </c>
      <c r="D7" s="4" t="s">
        <v>63</v>
      </c>
      <c r="E7" s="18" t="s">
        <v>47</v>
      </c>
      <c r="F7" s="19">
        <v>1.2</v>
      </c>
      <c r="G7" s="1">
        <v>2007</v>
      </c>
      <c r="I7" s="21">
        <f t="shared" si="0"/>
        <v>1.2</v>
      </c>
      <c r="J7" s="21">
        <f t="shared" si="0"/>
        <v>1.2</v>
      </c>
      <c r="K7" s="21">
        <f t="shared" si="0"/>
        <v>1.2</v>
      </c>
      <c r="L7" s="21">
        <f t="shared" si="0"/>
        <v>1.2</v>
      </c>
      <c r="M7" s="21">
        <f t="shared" si="0"/>
        <v>0</v>
      </c>
    </row>
    <row r="8" spans="1:13" ht="12.75">
      <c r="A8" s="8">
        <v>4</v>
      </c>
      <c r="B8" s="20" t="s">
        <v>116</v>
      </c>
      <c r="C8" s="4" t="s">
        <v>57</v>
      </c>
      <c r="D8" s="4" t="s">
        <v>50</v>
      </c>
      <c r="E8" s="18" t="s">
        <v>47</v>
      </c>
      <c r="F8" s="19">
        <v>4.75</v>
      </c>
      <c r="G8" s="1">
        <v>2006</v>
      </c>
      <c r="I8" s="21">
        <f t="shared" si="0"/>
        <v>4.75</v>
      </c>
      <c r="J8" s="21">
        <f t="shared" si="0"/>
        <v>4.75</v>
      </c>
      <c r="K8" s="21">
        <f t="shared" si="0"/>
        <v>4.75</v>
      </c>
      <c r="L8" s="21">
        <f t="shared" si="0"/>
        <v>0</v>
      </c>
      <c r="M8" s="21">
        <f t="shared" si="0"/>
        <v>0</v>
      </c>
    </row>
    <row r="9" spans="1:13" ht="12.75">
      <c r="A9" s="8">
        <v>5</v>
      </c>
      <c r="B9" s="20" t="s">
        <v>115</v>
      </c>
      <c r="C9" s="4" t="s">
        <v>85</v>
      </c>
      <c r="D9" s="4" t="s">
        <v>46</v>
      </c>
      <c r="E9" s="18" t="s">
        <v>47</v>
      </c>
      <c r="F9" s="19">
        <v>11.5</v>
      </c>
      <c r="G9" s="1">
        <v>2005</v>
      </c>
      <c r="I9" s="21">
        <f t="shared" si="0"/>
        <v>11.5</v>
      </c>
      <c r="J9" s="21">
        <f t="shared" si="0"/>
        <v>11.5</v>
      </c>
      <c r="K9" s="21">
        <f t="shared" si="0"/>
        <v>0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114</v>
      </c>
      <c r="C10" s="4" t="s">
        <v>57</v>
      </c>
      <c r="D10" s="4" t="s">
        <v>53</v>
      </c>
      <c r="E10" s="18" t="s">
        <v>47</v>
      </c>
      <c r="F10" s="19">
        <v>1.25</v>
      </c>
      <c r="G10" s="1">
        <v>2005</v>
      </c>
      <c r="I10" s="21">
        <f t="shared" si="0"/>
        <v>1.25</v>
      </c>
      <c r="J10" s="21">
        <f t="shared" si="0"/>
        <v>1.25</v>
      </c>
      <c r="K10" s="21">
        <f t="shared" si="0"/>
        <v>0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113</v>
      </c>
      <c r="C11" s="4" t="s">
        <v>80</v>
      </c>
      <c r="D11" s="4" t="s">
        <v>55</v>
      </c>
      <c r="E11" s="18" t="s">
        <v>47</v>
      </c>
      <c r="F11" s="19">
        <v>10</v>
      </c>
      <c r="G11" s="2">
        <v>2004</v>
      </c>
      <c r="I11" s="21">
        <f t="shared" si="0"/>
        <v>10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112</v>
      </c>
      <c r="C12" s="4" t="s">
        <v>80</v>
      </c>
      <c r="D12" s="4" t="s">
        <v>52</v>
      </c>
      <c r="E12" s="18" t="s">
        <v>47</v>
      </c>
      <c r="F12" s="19">
        <v>8</v>
      </c>
      <c r="G12" s="1">
        <v>2004</v>
      </c>
      <c r="I12" s="21">
        <f t="shared" si="0"/>
        <v>8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111</v>
      </c>
      <c r="C13" s="4" t="s">
        <v>45</v>
      </c>
      <c r="D13" s="4" t="s">
        <v>62</v>
      </c>
      <c r="E13" s="18" t="s">
        <v>47</v>
      </c>
      <c r="F13" s="19">
        <v>5</v>
      </c>
      <c r="G13" s="1">
        <v>2004</v>
      </c>
      <c r="I13" s="21">
        <f t="shared" si="0"/>
        <v>5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303</v>
      </c>
      <c r="C14" s="4" t="s">
        <v>85</v>
      </c>
      <c r="D14" s="4" t="s">
        <v>71</v>
      </c>
      <c r="E14" s="18" t="s">
        <v>47</v>
      </c>
      <c r="F14" s="19">
        <v>3.75</v>
      </c>
      <c r="G14" s="1">
        <v>2004</v>
      </c>
      <c r="I14" s="21">
        <f t="shared" si="0"/>
        <v>3.75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110</v>
      </c>
      <c r="C15" s="4" t="s">
        <v>87</v>
      </c>
      <c r="D15" s="4" t="s">
        <v>74</v>
      </c>
      <c r="E15" s="18" t="s">
        <v>47</v>
      </c>
      <c r="F15" s="19">
        <v>3.25</v>
      </c>
      <c r="G15" s="1">
        <v>2004</v>
      </c>
      <c r="I15" s="21">
        <f aca="true" t="shared" si="1" ref="I15:M18">+IF($G15&gt;=I$3,$F15,0)</f>
        <v>3.25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105</v>
      </c>
      <c r="C16" s="4" t="s">
        <v>45</v>
      </c>
      <c r="D16" s="4" t="s">
        <v>76</v>
      </c>
      <c r="E16" s="18" t="s">
        <v>47</v>
      </c>
      <c r="F16" s="19">
        <v>1.95</v>
      </c>
      <c r="G16" s="1">
        <v>2004</v>
      </c>
      <c r="I16" s="21">
        <f t="shared" si="1"/>
        <v>1.95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324</v>
      </c>
      <c r="C17" s="4" t="s">
        <v>45</v>
      </c>
      <c r="D17" s="4" t="s">
        <v>55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330</v>
      </c>
      <c r="C18" s="4" t="s">
        <v>79</v>
      </c>
      <c r="D18" s="4" t="s">
        <v>67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66.9</v>
      </c>
      <c r="J20" s="22">
        <f>+SUM(J5:J18)</f>
        <v>32.55</v>
      </c>
      <c r="K20" s="22">
        <f>+SUM(K5:K18)</f>
        <v>19.799999999999997</v>
      </c>
      <c r="L20" s="22">
        <f>+SUM(L5:L18)</f>
        <v>15.049999999999999</v>
      </c>
      <c r="M20" s="22">
        <f>+SUM(M5:M18)</f>
        <v>4.85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311</v>
      </c>
      <c r="C26" s="4" t="s">
        <v>79</v>
      </c>
      <c r="D26" s="4" t="s">
        <v>46</v>
      </c>
      <c r="E26" s="18">
        <v>2003</v>
      </c>
      <c r="F26" s="19">
        <v>1.9</v>
      </c>
      <c r="G26" s="1">
        <v>2004</v>
      </c>
      <c r="I26" s="21">
        <f>+CEILING(IF($I$24=E26,F26,IF($I$24&lt;=G26,F26*0.3,0)),0.05)</f>
        <v>0.6000000000000001</v>
      </c>
      <c r="J26" s="21">
        <f>+CEILING(IF($J$24&lt;=G26,F26*0.3,0),0.05)</f>
        <v>0</v>
      </c>
      <c r="K26" s="21">
        <f>+CEILING(IF($K$24&lt;=G26,F26*0.3,0),0.05)</f>
        <v>0</v>
      </c>
      <c r="L26" s="21">
        <f>+CEILING(IF($L$24&lt;=G26,F26*0.3,0),0.05)</f>
        <v>0</v>
      </c>
      <c r="M26" s="21">
        <f>CEILING(IF($M$24&lt;=G26,F26*0.3,0),0.05)</f>
        <v>0</v>
      </c>
    </row>
    <row r="27" spans="1:13" ht="12.75">
      <c r="A27" s="8">
        <v>2</v>
      </c>
      <c r="B27" s="20"/>
      <c r="D27" s="4"/>
      <c r="E27" s="18"/>
      <c r="F27" s="19"/>
      <c r="G27" s="1"/>
      <c r="I27" s="21">
        <f>+CEILING(IF($I$24=E27,F27,IF($I$24&lt;=G27,F27*0.3,0)),0.05)</f>
        <v>0</v>
      </c>
      <c r="J27" s="21">
        <f>+CEILING(IF($J$24&lt;=G27,F27*0.3,0),0.05)</f>
        <v>0</v>
      </c>
      <c r="K27" s="21">
        <f>+CEILING(IF($K$24&lt;=G27,F27*0.3,0),0.05)</f>
        <v>0</v>
      </c>
      <c r="L27" s="21">
        <f>+CEILING(IF($L$24&lt;=G27,F27*0.3,0),0.05)</f>
        <v>0</v>
      </c>
      <c r="M27" s="21">
        <f>CEILING(IF($M$24&lt;=G27,F27*0.3,0),0.05)</f>
        <v>0</v>
      </c>
    </row>
    <row r="28" spans="1:13" ht="12.75">
      <c r="A28" s="8">
        <v>3</v>
      </c>
      <c r="B28" s="20"/>
      <c r="D28" s="4"/>
      <c r="E28" s="18"/>
      <c r="F28" s="19"/>
      <c r="G28" s="1"/>
      <c r="I28" s="21">
        <f>+CEILING(IF($I$24=E28,F28,IF($I$24&lt;=G28,F28*0.3,0)),0.05)</f>
        <v>0</v>
      </c>
      <c r="J28" s="21">
        <f>+CEILING(IF($J$24&lt;=G28,F28*0.3,0),0.05)</f>
        <v>0</v>
      </c>
      <c r="K28" s="21">
        <f>+CEILING(IF($K$24&lt;=G28,F28*0.3,0),0.05)</f>
        <v>0</v>
      </c>
      <c r="L28" s="21">
        <f>+CEILING(IF($L$24&lt;=G28,F28*0.3,0),0.05)</f>
        <v>0</v>
      </c>
      <c r="M28" s="21">
        <f>CEILING(IF($M$24&lt;=G28,F28*0.3,0),0.05)</f>
        <v>0</v>
      </c>
    </row>
    <row r="29" spans="1:13" ht="12.75">
      <c r="A29" s="8">
        <v>4</v>
      </c>
      <c r="B29" s="20"/>
      <c r="D29" s="4"/>
      <c r="E29" s="18"/>
      <c r="F29" s="19"/>
      <c r="G29" s="1"/>
      <c r="I29" s="21">
        <f>+CEILING(IF($I$24=E29,F29,IF($I$24&lt;=G29,F29*0.3,0)),0.05)</f>
        <v>0</v>
      </c>
      <c r="J29" s="21">
        <f>+CEILING(IF($J$24&lt;=G29,F29*0.3,0),0.05)</f>
        <v>0</v>
      </c>
      <c r="K29" s="21">
        <f>+CEILING(IF($K$24&lt;=G29,F29*0.3,0),0.05)</f>
        <v>0</v>
      </c>
      <c r="L29" s="21">
        <f>+CEILING(IF($L$24&lt;=G29,F29*0.3,0),0.05)</f>
        <v>0</v>
      </c>
      <c r="M29" s="21">
        <f>CEILING(IF($M$24&lt;=G29,F29*0.3,0),0.05)</f>
        <v>0</v>
      </c>
    </row>
    <row r="30" spans="1:13" ht="12.75">
      <c r="A30" s="8">
        <v>5</v>
      </c>
      <c r="B30" s="20"/>
      <c r="D30" s="4"/>
      <c r="E30" s="18"/>
      <c r="F30" s="19"/>
      <c r="G30" s="1"/>
      <c r="I30" s="21">
        <f>+CEILING(IF($I$24=E30,F30,IF($I$24&lt;=G30,F30*0.3,0)),0.05)</f>
        <v>0</v>
      </c>
      <c r="J30" s="21">
        <f>+CEILING(IF($J$24&lt;=G30,F30*0.3,0),0.05)</f>
        <v>0</v>
      </c>
      <c r="K30" s="21">
        <f>+CEILING(IF($K$24&lt;=G30,F30*0.3,0),0.05)</f>
        <v>0</v>
      </c>
      <c r="L30" s="21">
        <f>+CEILING(IF($L$24&lt;=G30,F30*0.3,0),0.05)</f>
        <v>0</v>
      </c>
      <c r="M30" s="21">
        <f>CEILING(IF($M$24&lt;=G30,F30*0.3,0),0.05)</f>
        <v>0</v>
      </c>
    </row>
    <row r="31" spans="9:13" ht="7.5" customHeight="1">
      <c r="I31" s="20"/>
      <c r="J31" s="20"/>
      <c r="K31" s="20"/>
      <c r="L31" s="20"/>
      <c r="M31" s="20"/>
    </row>
    <row r="32" spans="9:13" ht="12.75">
      <c r="I32" s="22">
        <f>+SUM(I26:I31)</f>
        <v>0.6000000000000001</v>
      </c>
      <c r="J32" s="22">
        <f>+SUM(J26:J31)</f>
        <v>0</v>
      </c>
      <c r="K32" s="22">
        <f>+SUM(K26:K31)</f>
        <v>0</v>
      </c>
      <c r="L32" s="22">
        <f>+SUM(L26:L31)</f>
        <v>0</v>
      </c>
      <c r="M32" s="22">
        <f>+SUM(M26:M31)</f>
        <v>0</v>
      </c>
    </row>
    <row r="33" spans="9:13" ht="12.75">
      <c r="I33" s="12"/>
      <c r="J33" s="12"/>
      <c r="K33" s="12"/>
      <c r="L33" s="12"/>
      <c r="M33" s="12"/>
    </row>
    <row r="34" spans="1:13" ht="15.75">
      <c r="A34" s="77" t="s">
        <v>20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2"/>
      <c r="J35" s="12"/>
      <c r="K35" s="12"/>
      <c r="L35" s="12"/>
      <c r="M35" s="12"/>
    </row>
    <row r="36" spans="1:13" ht="12.75">
      <c r="A36" s="8"/>
      <c r="B36" s="5" t="s">
        <v>23</v>
      </c>
      <c r="C36" s="6"/>
      <c r="D36" s="6"/>
      <c r="E36" s="6"/>
      <c r="F36" s="6" t="s">
        <v>22</v>
      </c>
      <c r="G36" s="6" t="s">
        <v>21</v>
      </c>
      <c r="I36" s="7">
        <f>+I$3</f>
        <v>2004</v>
      </c>
      <c r="J36" s="7">
        <f>+J$3</f>
        <v>2005</v>
      </c>
      <c r="K36" s="7">
        <f>+K$3</f>
        <v>2006</v>
      </c>
      <c r="L36" s="7">
        <f>+L$3</f>
        <v>2007</v>
      </c>
      <c r="M36" s="7">
        <f>+M$3</f>
        <v>2008</v>
      </c>
    </row>
    <row r="37" spans="1:13" ht="7.5" customHeight="1">
      <c r="A37" s="8"/>
      <c r="I37" s="24"/>
      <c r="J37" s="24"/>
      <c r="K37" s="24"/>
      <c r="L37" s="24"/>
      <c r="M37" s="24"/>
    </row>
    <row r="38" spans="1:13" ht="12.75">
      <c r="A38" s="8">
        <v>1</v>
      </c>
      <c r="B38" s="75"/>
      <c r="C38" s="75"/>
      <c r="D38" s="75"/>
      <c r="E38" s="75"/>
      <c r="I38" s="24"/>
      <c r="J38" s="24"/>
      <c r="K38" s="24"/>
      <c r="L38" s="24"/>
      <c r="M38" s="24"/>
    </row>
    <row r="39" spans="1:13" ht="12.75">
      <c r="A39" s="8">
        <v>2</v>
      </c>
      <c r="B39" s="75"/>
      <c r="C39" s="75"/>
      <c r="D39" s="75"/>
      <c r="E39" s="75"/>
      <c r="I39" s="24"/>
      <c r="J39" s="24"/>
      <c r="K39" s="24"/>
      <c r="L39" s="24"/>
      <c r="M39" s="24"/>
    </row>
    <row r="40" spans="1:13" ht="7.5" customHeight="1">
      <c r="A40" s="8"/>
      <c r="I40" s="24"/>
      <c r="J40" s="24"/>
      <c r="K40" s="24"/>
      <c r="L40" s="24"/>
      <c r="M40" s="24"/>
    </row>
    <row r="41" spans="1:13" ht="12.75">
      <c r="A41" s="8"/>
      <c r="I41" s="12">
        <f>+SUM(I38:I40)</f>
        <v>0</v>
      </c>
      <c r="J41" s="12">
        <f>+SUM(J38:J40)</f>
        <v>0</v>
      </c>
      <c r="K41" s="12">
        <f>+SUM(K38:K40)</f>
        <v>0</v>
      </c>
      <c r="L41" s="12">
        <f>+SUM(L38:L40)</f>
        <v>0</v>
      </c>
      <c r="M41" s="12">
        <f>+SUM(M38:M40)</f>
        <v>0</v>
      </c>
    </row>
    <row r="42" spans="9:13" ht="12.75">
      <c r="I42" s="11"/>
      <c r="J42" s="11"/>
      <c r="K42" s="11"/>
      <c r="L42" s="11"/>
      <c r="M42" s="11"/>
    </row>
    <row r="43" spans="1:13" ht="15.75">
      <c r="A43" s="13"/>
      <c r="B43" s="14" t="s">
        <v>24</v>
      </c>
      <c r="C43" s="15"/>
      <c r="D43" s="16"/>
      <c r="E43" s="16"/>
      <c r="F43" s="16"/>
      <c r="G43" s="13"/>
      <c r="H43" s="16"/>
      <c r="I43" s="17">
        <f>+I20+I32+I41</f>
        <v>67.5</v>
      </c>
      <c r="J43" s="17">
        <f>+J20+J32+J41</f>
        <v>32.55</v>
      </c>
      <c r="K43" s="17">
        <f>+K20+K32+K41</f>
        <v>19.799999999999997</v>
      </c>
      <c r="L43" s="17">
        <f>+L20+L32+L41</f>
        <v>15.049999999999999</v>
      </c>
      <c r="M43" s="17">
        <f>+M20+M32+M41</f>
        <v>4.85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Light,Bold"&amp;14Greg Moltumyr&amp;R&amp;"Copperplate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205</v>
      </c>
      <c r="C5" s="4" t="s">
        <v>57</v>
      </c>
      <c r="D5" s="4" t="s">
        <v>52</v>
      </c>
      <c r="E5" s="18" t="s">
        <v>47</v>
      </c>
      <c r="F5" s="19">
        <v>5.5</v>
      </c>
      <c r="G5" s="2">
        <v>2006</v>
      </c>
      <c r="I5" s="21">
        <f aca="true" t="shared" si="0" ref="I5:M14">+IF($G5&gt;=I$3,$F5,0)</f>
        <v>5.5</v>
      </c>
      <c r="J5" s="21">
        <f t="shared" si="0"/>
        <v>5.5</v>
      </c>
      <c r="K5" s="21">
        <f t="shared" si="0"/>
        <v>5.5</v>
      </c>
      <c r="L5" s="21">
        <f t="shared" si="0"/>
        <v>0</v>
      </c>
      <c r="M5" s="21">
        <f t="shared" si="0"/>
        <v>0</v>
      </c>
    </row>
    <row r="6" spans="1:13" ht="12.75">
      <c r="A6" s="8">
        <v>2</v>
      </c>
      <c r="B6" s="20" t="s">
        <v>206</v>
      </c>
      <c r="C6" s="4" t="s">
        <v>79</v>
      </c>
      <c r="D6" s="4" t="s">
        <v>78</v>
      </c>
      <c r="E6" s="18" t="s">
        <v>47</v>
      </c>
      <c r="F6" s="19">
        <v>1.9</v>
      </c>
      <c r="G6" s="1">
        <v>2006</v>
      </c>
      <c r="I6" s="21">
        <f t="shared" si="0"/>
        <v>1.9</v>
      </c>
      <c r="J6" s="21">
        <f t="shared" si="0"/>
        <v>1.9</v>
      </c>
      <c r="K6" s="21">
        <f t="shared" si="0"/>
        <v>1.9</v>
      </c>
      <c r="L6" s="21">
        <f t="shared" si="0"/>
        <v>0</v>
      </c>
      <c r="M6" s="21">
        <f t="shared" si="0"/>
        <v>0</v>
      </c>
    </row>
    <row r="7" spans="1:13" ht="12.75">
      <c r="A7" s="8">
        <v>3</v>
      </c>
      <c r="B7" s="20" t="s">
        <v>236</v>
      </c>
      <c r="C7" s="4" t="s">
        <v>51</v>
      </c>
      <c r="D7" s="4" t="s">
        <v>72</v>
      </c>
      <c r="E7" s="18" t="s">
        <v>47</v>
      </c>
      <c r="F7" s="19">
        <v>1.1</v>
      </c>
      <c r="G7" s="1">
        <v>2006</v>
      </c>
      <c r="I7" s="21">
        <f t="shared" si="0"/>
        <v>1.1</v>
      </c>
      <c r="J7" s="21">
        <f t="shared" si="0"/>
        <v>1.1</v>
      </c>
      <c r="K7" s="21">
        <f t="shared" si="0"/>
        <v>1.1</v>
      </c>
      <c r="L7" s="21">
        <f t="shared" si="0"/>
        <v>0</v>
      </c>
      <c r="M7" s="21">
        <f t="shared" si="0"/>
        <v>0</v>
      </c>
    </row>
    <row r="8" spans="1:13" ht="12.75">
      <c r="A8" s="8">
        <v>4</v>
      </c>
      <c r="B8" s="20" t="s">
        <v>237</v>
      </c>
      <c r="C8" s="4" t="s">
        <v>80</v>
      </c>
      <c r="D8" s="4" t="s">
        <v>70</v>
      </c>
      <c r="E8" s="18" t="s">
        <v>47</v>
      </c>
      <c r="F8" s="19">
        <v>12</v>
      </c>
      <c r="G8" s="1">
        <v>2005</v>
      </c>
      <c r="I8" s="21">
        <f t="shared" si="0"/>
        <v>12</v>
      </c>
      <c r="J8" s="21">
        <f t="shared" si="0"/>
        <v>12</v>
      </c>
      <c r="K8" s="21">
        <f t="shared" si="0"/>
        <v>0</v>
      </c>
      <c r="L8" s="21">
        <f t="shared" si="0"/>
        <v>0</v>
      </c>
      <c r="M8" s="21">
        <f t="shared" si="0"/>
        <v>0</v>
      </c>
    </row>
    <row r="9" spans="1:13" ht="12.75">
      <c r="A9" s="8">
        <v>5</v>
      </c>
      <c r="B9" s="20" t="s">
        <v>207</v>
      </c>
      <c r="C9" s="4" t="s">
        <v>87</v>
      </c>
      <c r="D9" s="4" t="s">
        <v>49</v>
      </c>
      <c r="E9" s="18" t="s">
        <v>47</v>
      </c>
      <c r="F9" s="19">
        <v>8</v>
      </c>
      <c r="G9" s="1">
        <v>2005</v>
      </c>
      <c r="I9" s="21">
        <f t="shared" si="0"/>
        <v>8</v>
      </c>
      <c r="J9" s="21">
        <f t="shared" si="0"/>
        <v>8</v>
      </c>
      <c r="K9" s="21">
        <f t="shared" si="0"/>
        <v>0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106</v>
      </c>
      <c r="C10" s="4" t="s">
        <v>85</v>
      </c>
      <c r="D10" s="4" t="s">
        <v>68</v>
      </c>
      <c r="E10" s="18" t="s">
        <v>47</v>
      </c>
      <c r="F10" s="19">
        <v>5</v>
      </c>
      <c r="G10" s="1">
        <v>2005</v>
      </c>
      <c r="I10" s="21">
        <f t="shared" si="0"/>
        <v>5</v>
      </c>
      <c r="J10" s="21">
        <f t="shared" si="0"/>
        <v>5</v>
      </c>
      <c r="K10" s="21">
        <f t="shared" si="0"/>
        <v>0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208</v>
      </c>
      <c r="C11" s="4" t="s">
        <v>81</v>
      </c>
      <c r="D11" s="4" t="s">
        <v>49</v>
      </c>
      <c r="E11" s="18" t="s">
        <v>47</v>
      </c>
      <c r="F11" s="19">
        <v>8.75</v>
      </c>
      <c r="G11" s="1">
        <v>2004</v>
      </c>
      <c r="I11" s="21">
        <f t="shared" si="0"/>
        <v>8.75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209</v>
      </c>
      <c r="C12" s="4" t="s">
        <v>81</v>
      </c>
      <c r="D12" s="4" t="s">
        <v>69</v>
      </c>
      <c r="E12" s="18" t="s">
        <v>47</v>
      </c>
      <c r="F12" s="19">
        <v>4</v>
      </c>
      <c r="G12" s="1">
        <v>2004</v>
      </c>
      <c r="I12" s="21">
        <f t="shared" si="0"/>
        <v>4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210</v>
      </c>
      <c r="C13" s="4" t="s">
        <v>86</v>
      </c>
      <c r="D13" s="4" t="s">
        <v>56</v>
      </c>
      <c r="E13" s="18" t="s">
        <v>47</v>
      </c>
      <c r="F13" s="19">
        <v>2.5</v>
      </c>
      <c r="G13" s="1">
        <v>2004</v>
      </c>
      <c r="I13" s="21">
        <f t="shared" si="0"/>
        <v>2.5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313</v>
      </c>
      <c r="C14" s="4" t="s">
        <v>86</v>
      </c>
      <c r="D14" s="4" t="s">
        <v>67</v>
      </c>
      <c r="E14" s="18" t="s">
        <v>92</v>
      </c>
      <c r="F14" s="19">
        <v>1.2</v>
      </c>
      <c r="G14" s="1">
        <v>2004</v>
      </c>
      <c r="I14" s="21">
        <f t="shared" si="0"/>
        <v>1.2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325</v>
      </c>
      <c r="C15" s="4" t="s">
        <v>45</v>
      </c>
      <c r="D15" s="4" t="s">
        <v>52</v>
      </c>
      <c r="E15" s="18" t="s">
        <v>47</v>
      </c>
      <c r="F15" s="19">
        <v>1.2</v>
      </c>
      <c r="G15" s="1">
        <v>2004</v>
      </c>
      <c r="I15" s="21">
        <f aca="true" t="shared" si="1" ref="I15:M18">+IF($G15&gt;=I$3,$F15,0)</f>
        <v>1.2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326</v>
      </c>
      <c r="C16" s="4" t="s">
        <v>79</v>
      </c>
      <c r="D16" s="4" t="s">
        <v>264</v>
      </c>
      <c r="E16" s="18" t="s">
        <v>47</v>
      </c>
      <c r="F16" s="19">
        <v>1.2</v>
      </c>
      <c r="G16" s="1">
        <v>2004</v>
      </c>
      <c r="I16" s="21">
        <f t="shared" si="1"/>
        <v>1.2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/>
      <c r="D17" s="4"/>
      <c r="E17" s="18"/>
      <c r="F17" s="19"/>
      <c r="G17" s="1"/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/>
      <c r="D18" s="4"/>
      <c r="E18" s="18"/>
      <c r="F18" s="19"/>
      <c r="G18" s="2"/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52.35000000000001</v>
      </c>
      <c r="J20" s="22">
        <f>+SUM(J5:J18)</f>
        <v>33.5</v>
      </c>
      <c r="K20" s="22">
        <f>+SUM(K5:K18)</f>
        <v>8.5</v>
      </c>
      <c r="L20" s="22">
        <f>+SUM(L5:L18)</f>
        <v>0</v>
      </c>
      <c r="M20" s="22">
        <f>+SUM(M5:M18)</f>
        <v>0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/>
      <c r="D26" s="4"/>
      <c r="E26" s="18"/>
      <c r="F26" s="19"/>
      <c r="G26" s="1"/>
      <c r="I26" s="21">
        <f>+CEILING(IF($I$24=E26,F26,IF($I$24&lt;=G26,F26*0.3,0)),0.05)</f>
        <v>0</v>
      </c>
      <c r="J26" s="21">
        <f>+CEILING(IF($J$24&lt;=G26,F26*0.3,0),0.05)</f>
        <v>0</v>
      </c>
      <c r="K26" s="21">
        <f>+CEILING(IF($K$24&lt;=G26,F26*0.3,0),0.05)</f>
        <v>0</v>
      </c>
      <c r="L26" s="21">
        <f>+CEILING(IF($L$24&lt;=G26,F26*0.3,0),0.05)</f>
        <v>0</v>
      </c>
      <c r="M26" s="21">
        <f>CEILING(IF($M$24&lt;=G26,F26*0.3,0),0.05)</f>
        <v>0</v>
      </c>
    </row>
    <row r="27" spans="1:13" ht="12.75">
      <c r="A27" s="8">
        <v>2</v>
      </c>
      <c r="B27" s="20"/>
      <c r="D27" s="4"/>
      <c r="E27" s="18"/>
      <c r="F27" s="19"/>
      <c r="G27" s="1"/>
      <c r="I27" s="21">
        <f>+CEILING(IF($I$24=E27,F27,IF($I$24&lt;=G27,F27*0.3,0)),0.05)</f>
        <v>0</v>
      </c>
      <c r="J27" s="21">
        <f>+CEILING(IF($J$24&lt;=G27,F27*0.3,0),0.05)</f>
        <v>0</v>
      </c>
      <c r="K27" s="21">
        <f>+CEILING(IF($K$24&lt;=G27,F27*0.3,0),0.05)</f>
        <v>0</v>
      </c>
      <c r="L27" s="21">
        <f>+CEILING(IF($L$24&lt;=G27,F27*0.3,0),0.05)</f>
        <v>0</v>
      </c>
      <c r="M27" s="21">
        <f>CEILING(IF($M$24&lt;=G27,F27*0.3,0),0.05)</f>
        <v>0</v>
      </c>
    </row>
    <row r="28" spans="1:13" ht="12.75">
      <c r="A28" s="8">
        <v>3</v>
      </c>
      <c r="B28" s="20"/>
      <c r="D28" s="4"/>
      <c r="E28" s="18"/>
      <c r="F28" s="19"/>
      <c r="G28" s="1"/>
      <c r="I28" s="21">
        <f>+CEILING(IF($I$24=E28,F28,IF($I$24&lt;=G28,F28*0.3,0)),0.05)</f>
        <v>0</v>
      </c>
      <c r="J28" s="21">
        <f>+CEILING(IF($J$24&lt;=G28,F28*0.3,0),0.05)</f>
        <v>0</v>
      </c>
      <c r="K28" s="21">
        <f>+CEILING(IF($K$24&lt;=G28,F28*0.3,0),0.05)</f>
        <v>0</v>
      </c>
      <c r="L28" s="21">
        <f>+CEILING(IF($L$24&lt;=G28,F28*0.3,0),0.05)</f>
        <v>0</v>
      </c>
      <c r="M28" s="21">
        <f>CEILING(IF($M$24&lt;=G28,F28*0.3,0),0.05)</f>
        <v>0</v>
      </c>
    </row>
    <row r="29" spans="1:13" ht="12.75">
      <c r="A29" s="8">
        <v>4</v>
      </c>
      <c r="B29" s="20"/>
      <c r="D29" s="4"/>
      <c r="E29" s="18"/>
      <c r="F29" s="19"/>
      <c r="G29" s="1"/>
      <c r="I29" s="21">
        <f>+CEILING(IF($I$24=E29,F29,IF($I$24&lt;=G29,F29*0.3,0)),0.05)</f>
        <v>0</v>
      </c>
      <c r="J29" s="21">
        <f>+CEILING(IF($J$24&lt;=G29,F29*0.3,0),0.05)</f>
        <v>0</v>
      </c>
      <c r="K29" s="21">
        <f>+CEILING(IF($K$24&lt;=G29,F29*0.3,0),0.05)</f>
        <v>0</v>
      </c>
      <c r="L29" s="21">
        <f>+CEILING(IF($L$24&lt;=G29,F29*0.3,0),0.05)</f>
        <v>0</v>
      </c>
      <c r="M29" s="21">
        <f>CEILING(IF($M$24&lt;=G29,F29*0.3,0),0.05)</f>
        <v>0</v>
      </c>
    </row>
    <row r="30" spans="1:13" ht="12.75">
      <c r="A30" s="8">
        <v>5</v>
      </c>
      <c r="D30" s="4"/>
      <c r="E30" s="4"/>
      <c r="F30" s="9"/>
      <c r="G30" s="10"/>
      <c r="I30" s="21">
        <f>+CEILING(IF($I$24=E30,F30,IF($I$24&lt;=G30,F30*0.3,0)),0.05)</f>
        <v>0</v>
      </c>
      <c r="J30" s="21">
        <f>+CEILING(IF($J$24&lt;=G30,F30*0.3,0),0.05)</f>
        <v>0</v>
      </c>
      <c r="K30" s="21">
        <f>+CEILING(IF($K$24&lt;=G30,F30*0.3,0),0.05)</f>
        <v>0</v>
      </c>
      <c r="L30" s="21">
        <f>+CEILING(IF($L$24&lt;=G30,F30*0.3,0),0.05)</f>
        <v>0</v>
      </c>
      <c r="M30" s="21">
        <f>CEILING(IF($M$24&lt;=G30,F30*0.3,0),0.05)</f>
        <v>0</v>
      </c>
    </row>
    <row r="31" spans="9:13" ht="7.5" customHeight="1">
      <c r="I31" s="20"/>
      <c r="J31" s="20"/>
      <c r="K31" s="20"/>
      <c r="L31" s="20"/>
      <c r="M31" s="20"/>
    </row>
    <row r="32" spans="9:13" ht="12.75">
      <c r="I32" s="22">
        <f>+SUM(I26:I31)</f>
        <v>0</v>
      </c>
      <c r="J32" s="22">
        <f>+SUM(J26:J31)</f>
        <v>0</v>
      </c>
      <c r="K32" s="22">
        <f>+SUM(K26:K31)</f>
        <v>0</v>
      </c>
      <c r="L32" s="22">
        <f>+SUM(L26:L31)</f>
        <v>0</v>
      </c>
      <c r="M32" s="22">
        <f>+SUM(M26:M31)</f>
        <v>0</v>
      </c>
    </row>
    <row r="33" spans="9:13" ht="12.75">
      <c r="I33" s="12"/>
      <c r="J33" s="12"/>
      <c r="K33" s="12"/>
      <c r="L33" s="12"/>
      <c r="M33" s="12"/>
    </row>
    <row r="34" spans="1:13" ht="15.75">
      <c r="A34" s="77" t="s">
        <v>20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2"/>
      <c r="J35" s="12"/>
      <c r="K35" s="12"/>
      <c r="L35" s="12"/>
      <c r="M35" s="12"/>
    </row>
    <row r="36" spans="1:13" ht="12.75">
      <c r="A36" s="8"/>
      <c r="B36" s="5" t="s">
        <v>23</v>
      </c>
      <c r="C36" s="6"/>
      <c r="D36" s="6"/>
      <c r="E36" s="6"/>
      <c r="F36" s="6" t="s">
        <v>22</v>
      </c>
      <c r="G36" s="6" t="s">
        <v>21</v>
      </c>
      <c r="I36" s="7">
        <f>+I$3</f>
        <v>2004</v>
      </c>
      <c r="J36" s="7">
        <f>+J$3</f>
        <v>2005</v>
      </c>
      <c r="K36" s="7">
        <f>+K$3</f>
        <v>2006</v>
      </c>
      <c r="L36" s="7">
        <f>+L$3</f>
        <v>2007</v>
      </c>
      <c r="M36" s="7">
        <f>+M$3</f>
        <v>2008</v>
      </c>
    </row>
    <row r="37" spans="1:13" ht="7.5" customHeight="1">
      <c r="A37" s="8"/>
      <c r="I37" s="12"/>
      <c r="J37" s="12"/>
      <c r="K37" s="12"/>
      <c r="L37" s="12"/>
      <c r="M37" s="12"/>
    </row>
    <row r="38" spans="1:13" ht="12.75">
      <c r="A38" s="8">
        <v>1</v>
      </c>
      <c r="B38" s="75"/>
      <c r="C38" s="75"/>
      <c r="D38" s="75"/>
      <c r="E38" s="75"/>
      <c r="I38" s="24"/>
      <c r="J38" s="24"/>
      <c r="K38" s="24"/>
      <c r="L38" s="24"/>
      <c r="M38" s="24"/>
    </row>
    <row r="39" spans="1:13" ht="12.75">
      <c r="A39" s="8">
        <v>2</v>
      </c>
      <c r="B39" s="75"/>
      <c r="C39" s="75"/>
      <c r="D39" s="75"/>
      <c r="E39" s="75"/>
      <c r="I39" s="24"/>
      <c r="J39" s="24"/>
      <c r="K39" s="24"/>
      <c r="L39" s="24"/>
      <c r="M39" s="24"/>
    </row>
    <row r="40" spans="1:13" ht="7.5" customHeight="1">
      <c r="A40" s="8"/>
      <c r="I40" s="24"/>
      <c r="J40" s="24"/>
      <c r="K40" s="24"/>
      <c r="L40" s="24"/>
      <c r="M40" s="24"/>
    </row>
    <row r="41" spans="1:13" ht="12.75">
      <c r="A41" s="8"/>
      <c r="I41" s="12">
        <f>+SUM(I38:I40)</f>
        <v>0</v>
      </c>
      <c r="J41" s="12">
        <f>+SUM(J38:J40)</f>
        <v>0</v>
      </c>
      <c r="K41" s="12">
        <f>+SUM(K38:K40)</f>
        <v>0</v>
      </c>
      <c r="L41" s="12">
        <f>+SUM(L38:L40)</f>
        <v>0</v>
      </c>
      <c r="M41" s="12">
        <f>+SUM(M38:M40)</f>
        <v>0</v>
      </c>
    </row>
    <row r="42" spans="9:13" ht="12.75">
      <c r="I42" s="11"/>
      <c r="J42" s="11"/>
      <c r="K42" s="11"/>
      <c r="L42" s="11"/>
      <c r="M42" s="11"/>
    </row>
    <row r="43" spans="1:13" ht="15.75">
      <c r="A43" s="13"/>
      <c r="B43" s="14" t="s">
        <v>24</v>
      </c>
      <c r="C43" s="15"/>
      <c r="D43" s="16"/>
      <c r="E43" s="16"/>
      <c r="F43" s="16"/>
      <c r="G43" s="13"/>
      <c r="H43" s="16"/>
      <c r="I43" s="17">
        <f>+I20+I32+I41</f>
        <v>52.35000000000001</v>
      </c>
      <c r="J43" s="17">
        <f>+J20+J32+J41</f>
        <v>33.5</v>
      </c>
      <c r="K43" s="17">
        <f>+K20+K32+K41</f>
        <v>8.5</v>
      </c>
      <c r="L43" s="17">
        <f>+L20+L32+L41</f>
        <v>0</v>
      </c>
      <c r="M43" s="17">
        <f>+M20+M32+M41</f>
        <v>0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34" sqref="A34:M34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215</v>
      </c>
      <c r="C5" s="4" t="s">
        <v>57</v>
      </c>
      <c r="D5" s="4" t="s">
        <v>66</v>
      </c>
      <c r="E5" s="18" t="s">
        <v>47</v>
      </c>
      <c r="F5" s="19">
        <v>17.75</v>
      </c>
      <c r="G5" s="1">
        <v>2008</v>
      </c>
      <c r="I5" s="21">
        <f aca="true" t="shared" si="0" ref="I5:M14">+IF($G5&gt;=I$3,$F5,0)</f>
        <v>17.75</v>
      </c>
      <c r="J5" s="21">
        <f t="shared" si="0"/>
        <v>17.75</v>
      </c>
      <c r="K5" s="21">
        <f t="shared" si="0"/>
        <v>17.75</v>
      </c>
      <c r="L5" s="21">
        <f t="shared" si="0"/>
        <v>17.75</v>
      </c>
      <c r="M5" s="21">
        <f t="shared" si="0"/>
        <v>17.75</v>
      </c>
    </row>
    <row r="6" spans="1:13" ht="12.75">
      <c r="A6" s="8">
        <v>2</v>
      </c>
      <c r="B6" s="20" t="s">
        <v>211</v>
      </c>
      <c r="C6" s="4" t="s">
        <v>79</v>
      </c>
      <c r="D6" s="4" t="s">
        <v>58</v>
      </c>
      <c r="E6" s="18" t="s">
        <v>47</v>
      </c>
      <c r="F6" s="19">
        <v>12</v>
      </c>
      <c r="G6" s="1">
        <v>2006</v>
      </c>
      <c r="I6" s="21">
        <f t="shared" si="0"/>
        <v>12</v>
      </c>
      <c r="J6" s="21">
        <f t="shared" si="0"/>
        <v>12</v>
      </c>
      <c r="K6" s="21">
        <f t="shared" si="0"/>
        <v>12</v>
      </c>
      <c r="L6" s="21">
        <f t="shared" si="0"/>
        <v>0</v>
      </c>
      <c r="M6" s="21">
        <f t="shared" si="0"/>
        <v>0</v>
      </c>
    </row>
    <row r="7" spans="1:13" ht="12.75">
      <c r="A7" s="8">
        <v>3</v>
      </c>
      <c r="B7" s="20" t="s">
        <v>212</v>
      </c>
      <c r="C7" s="4" t="s">
        <v>81</v>
      </c>
      <c r="D7" s="4" t="s">
        <v>61</v>
      </c>
      <c r="E7" s="18" t="s">
        <v>47</v>
      </c>
      <c r="F7" s="19">
        <v>10.2</v>
      </c>
      <c r="G7" s="1">
        <v>2004</v>
      </c>
      <c r="I7" s="21">
        <f t="shared" si="0"/>
        <v>10.2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</row>
    <row r="8" spans="1:13" ht="12.75">
      <c r="A8" s="8">
        <v>4</v>
      </c>
      <c r="B8" s="20" t="s">
        <v>213</v>
      </c>
      <c r="C8" s="4" t="s">
        <v>51</v>
      </c>
      <c r="D8" s="4" t="s">
        <v>76</v>
      </c>
      <c r="E8" s="18" t="s">
        <v>47</v>
      </c>
      <c r="F8" s="19">
        <v>6.75</v>
      </c>
      <c r="G8" s="1">
        <v>2004</v>
      </c>
      <c r="I8" s="21">
        <f t="shared" si="0"/>
        <v>6.75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>
        <f t="shared" si="0"/>
        <v>0</v>
      </c>
    </row>
    <row r="9" spans="1:13" ht="12.75">
      <c r="A9" s="8">
        <v>5</v>
      </c>
      <c r="B9" s="20" t="s">
        <v>214</v>
      </c>
      <c r="C9" s="4" t="s">
        <v>87</v>
      </c>
      <c r="D9" s="4" t="s">
        <v>61</v>
      </c>
      <c r="E9" s="18" t="s">
        <v>47</v>
      </c>
      <c r="F9" s="19">
        <v>6.5</v>
      </c>
      <c r="G9" s="1">
        <v>2004</v>
      </c>
      <c r="I9" s="21">
        <f t="shared" si="0"/>
        <v>6.5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235</v>
      </c>
      <c r="C10" s="4" t="s">
        <v>81</v>
      </c>
      <c r="D10" s="4" t="s">
        <v>52</v>
      </c>
      <c r="E10" s="18" t="s">
        <v>47</v>
      </c>
      <c r="F10" s="19">
        <v>1.25</v>
      </c>
      <c r="G10" s="1">
        <v>2004</v>
      </c>
      <c r="I10" s="21">
        <f t="shared" si="0"/>
        <v>1.25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/>
      <c r="D11" s="4"/>
      <c r="E11" s="18"/>
      <c r="F11" s="19"/>
      <c r="G11" s="1"/>
      <c r="I11" s="21">
        <f t="shared" si="0"/>
        <v>0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/>
      <c r="D12" s="4"/>
      <c r="E12" s="18"/>
      <c r="F12" s="19"/>
      <c r="G12" s="1"/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/>
      <c r="D13" s="4"/>
      <c r="E13" s="18"/>
      <c r="F13" s="19"/>
      <c r="G13" s="1"/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/>
      <c r="D14" s="4"/>
      <c r="E14" s="18"/>
      <c r="F14" s="19"/>
      <c r="G14" s="1"/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/>
      <c r="D15" s="4"/>
      <c r="E15" s="18"/>
      <c r="F15" s="19"/>
      <c r="G15" s="1"/>
      <c r="I15" s="21">
        <f aca="true" t="shared" si="1" ref="I15:M18">+IF($G15&gt;=I$3,$F15,0)</f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/>
      <c r="D16" s="4"/>
      <c r="E16" s="18"/>
      <c r="F16" s="19"/>
      <c r="G16" s="1"/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/>
      <c r="D17" s="4"/>
      <c r="E17" s="18"/>
      <c r="F17" s="19"/>
      <c r="G17" s="1"/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/>
      <c r="D18" s="4"/>
      <c r="E18" s="18"/>
      <c r="F18" s="19"/>
      <c r="G18" s="1"/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54.45</v>
      </c>
      <c r="J20" s="22">
        <f>+SUM(J5:J18)</f>
        <v>29.75</v>
      </c>
      <c r="K20" s="22">
        <f>+SUM(K5:K18)</f>
        <v>29.75</v>
      </c>
      <c r="L20" s="22">
        <f>+SUM(L5:L18)</f>
        <v>17.75</v>
      </c>
      <c r="M20" s="22">
        <f>+SUM(M5:M18)</f>
        <v>17.75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/>
      <c r="D26" s="4"/>
      <c r="E26" s="18"/>
      <c r="F26" s="19"/>
      <c r="G26" s="1"/>
      <c r="I26" s="21">
        <f>+CEILING(IF($I$24=E26,F26,IF($I$24&lt;=G26,F26*0.3,0)),0.05)</f>
        <v>0</v>
      </c>
      <c r="J26" s="21">
        <f>+CEILING(IF($J$24&lt;=G26,F26*0.3,0),0.05)</f>
        <v>0</v>
      </c>
      <c r="K26" s="21">
        <f>+CEILING(IF($K$24&lt;=G26,F26*0.3,0),0.05)</f>
        <v>0</v>
      </c>
      <c r="L26" s="21">
        <f>+CEILING(IF($L$24&lt;=G26,F26*0.3,0),0.05)</f>
        <v>0</v>
      </c>
      <c r="M26" s="21">
        <f>CEILING(IF($M$24&lt;=G26,F26*0.3,0),0.05)</f>
        <v>0</v>
      </c>
    </row>
    <row r="27" spans="1:13" ht="12.75">
      <c r="A27" s="8">
        <v>2</v>
      </c>
      <c r="B27" s="20"/>
      <c r="D27" s="4"/>
      <c r="E27" s="18"/>
      <c r="F27" s="19"/>
      <c r="G27" s="1"/>
      <c r="I27" s="21">
        <f>+CEILING(IF($I$24=E27,F27,IF($I$24&lt;=G27,F27*0.3,0)),0.05)</f>
        <v>0</v>
      </c>
      <c r="J27" s="21">
        <f>+CEILING(IF($J$24&lt;=G27,F27*0.3,0),0.05)</f>
        <v>0</v>
      </c>
      <c r="K27" s="21">
        <f>+CEILING(IF($K$24&lt;=G27,F27*0.3,0),0.05)</f>
        <v>0</v>
      </c>
      <c r="L27" s="21">
        <f>+CEILING(IF($L$24&lt;=G27,F27*0.3,0),0.05)</f>
        <v>0</v>
      </c>
      <c r="M27" s="21">
        <f>CEILING(IF($M$24&lt;=G27,F27*0.3,0),0.05)</f>
        <v>0</v>
      </c>
    </row>
    <row r="28" spans="1:13" ht="12.75">
      <c r="A28" s="8">
        <v>3</v>
      </c>
      <c r="B28" s="20"/>
      <c r="D28" s="4"/>
      <c r="E28" s="18"/>
      <c r="F28" s="19"/>
      <c r="G28" s="1"/>
      <c r="I28" s="21">
        <f>+CEILING(IF($I$24=E28,F28,IF($I$24&lt;=G28,F28*0.3,0)),0.05)</f>
        <v>0</v>
      </c>
      <c r="J28" s="21">
        <f>+CEILING(IF($J$24&lt;=G28,F28*0.3,0),0.05)</f>
        <v>0</v>
      </c>
      <c r="K28" s="21">
        <f>+CEILING(IF($K$24&lt;=G28,F28*0.3,0),0.05)</f>
        <v>0</v>
      </c>
      <c r="L28" s="21">
        <f>+CEILING(IF($L$24&lt;=G28,F28*0.3,0),0.05)</f>
        <v>0</v>
      </c>
      <c r="M28" s="21">
        <f>CEILING(IF($M$24&lt;=G28,F28*0.3,0),0.05)</f>
        <v>0</v>
      </c>
    </row>
    <row r="29" spans="1:13" ht="12.75">
      <c r="A29" s="8">
        <v>4</v>
      </c>
      <c r="B29" s="20"/>
      <c r="D29" s="4"/>
      <c r="E29" s="18"/>
      <c r="F29" s="19"/>
      <c r="G29" s="1"/>
      <c r="I29" s="21">
        <f>+CEILING(IF($I$24=E29,F29,IF($I$24&lt;=G29,F29*0.3,0)),0.05)</f>
        <v>0</v>
      </c>
      <c r="J29" s="21">
        <f>+CEILING(IF($J$24&lt;=G29,F29*0.3,0),0.05)</f>
        <v>0</v>
      </c>
      <c r="K29" s="21">
        <f>+CEILING(IF($K$24&lt;=G29,F29*0.3,0),0.05)</f>
        <v>0</v>
      </c>
      <c r="L29" s="21">
        <f>+CEILING(IF($L$24&lt;=G29,F29*0.3,0),0.05)</f>
        <v>0</v>
      </c>
      <c r="M29" s="21">
        <f>CEILING(IF($M$24&lt;=G29,F29*0.3,0),0.05)</f>
        <v>0</v>
      </c>
    </row>
    <row r="30" spans="1:13" ht="12.75">
      <c r="A30" s="8">
        <v>5</v>
      </c>
      <c r="B30" s="20"/>
      <c r="D30" s="4"/>
      <c r="E30" s="18"/>
      <c r="F30" s="19"/>
      <c r="G30" s="1"/>
      <c r="I30" s="21">
        <f>+CEILING(IF($I$24=E30,F30,IF($I$24&lt;=G30,F30*0.3,0)),0.05)</f>
        <v>0</v>
      </c>
      <c r="J30" s="21">
        <f>+CEILING(IF($J$24&lt;=G30,F30*0.3,0),0.05)</f>
        <v>0</v>
      </c>
      <c r="K30" s="21">
        <f>+CEILING(IF($K$24&lt;=G30,F30*0.3,0),0.05)</f>
        <v>0</v>
      </c>
      <c r="L30" s="21">
        <f>+CEILING(IF($L$24&lt;=G30,F30*0.3,0),0.05)</f>
        <v>0</v>
      </c>
      <c r="M30" s="21">
        <f>CEILING(IF($M$24&lt;=G30,F30*0.3,0),0.05)</f>
        <v>0</v>
      </c>
    </row>
    <row r="31" spans="9:13" ht="7.5" customHeight="1">
      <c r="I31" s="20"/>
      <c r="J31" s="20"/>
      <c r="K31" s="20"/>
      <c r="L31" s="20"/>
      <c r="M31" s="20"/>
    </row>
    <row r="32" spans="9:13" ht="12.75">
      <c r="I32" s="22">
        <f>+SUM(I26:I31)</f>
        <v>0</v>
      </c>
      <c r="J32" s="22">
        <f>+SUM(J26:J31)</f>
        <v>0</v>
      </c>
      <c r="K32" s="22">
        <f>+SUM(K26:K31)</f>
        <v>0</v>
      </c>
      <c r="L32" s="22">
        <f>+SUM(L26:L31)</f>
        <v>0</v>
      </c>
      <c r="M32" s="22">
        <f>+SUM(M26:M31)</f>
        <v>0</v>
      </c>
    </row>
    <row r="33" spans="9:13" ht="12.75">
      <c r="I33" s="12"/>
      <c r="J33" s="12"/>
      <c r="K33" s="12"/>
      <c r="L33" s="12"/>
      <c r="M33" s="12"/>
    </row>
    <row r="34" spans="1:13" ht="15.75">
      <c r="A34" s="77" t="s">
        <v>20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2"/>
      <c r="J35" s="12"/>
      <c r="K35" s="12"/>
      <c r="L35" s="12"/>
      <c r="M35" s="12"/>
    </row>
    <row r="36" spans="1:13" ht="12.75">
      <c r="A36" s="8"/>
      <c r="B36" s="5" t="s">
        <v>23</v>
      </c>
      <c r="C36" s="6"/>
      <c r="D36" s="6"/>
      <c r="E36" s="6"/>
      <c r="F36" s="6" t="s">
        <v>22</v>
      </c>
      <c r="G36" s="6" t="s">
        <v>21</v>
      </c>
      <c r="I36" s="7">
        <f>+I$3</f>
        <v>2004</v>
      </c>
      <c r="J36" s="7">
        <f>+J$3</f>
        <v>2005</v>
      </c>
      <c r="K36" s="7">
        <f>+K$3</f>
        <v>2006</v>
      </c>
      <c r="L36" s="7">
        <f>+L$3</f>
        <v>2007</v>
      </c>
      <c r="M36" s="7">
        <f>+M$3</f>
        <v>2008</v>
      </c>
    </row>
    <row r="37" spans="1:13" ht="7.5" customHeight="1">
      <c r="A37" s="8"/>
      <c r="I37" s="12"/>
      <c r="J37" s="12"/>
      <c r="K37" s="12"/>
      <c r="L37" s="12"/>
      <c r="M37" s="12"/>
    </row>
    <row r="38" spans="1:13" ht="12.75">
      <c r="A38" s="8">
        <v>1</v>
      </c>
      <c r="B38" s="75"/>
      <c r="C38" s="75"/>
      <c r="D38" s="75"/>
      <c r="E38" s="75"/>
      <c r="I38" s="12"/>
      <c r="J38" s="12"/>
      <c r="K38" s="12"/>
      <c r="L38" s="12"/>
      <c r="M38" s="12"/>
    </row>
    <row r="39" spans="1:13" ht="12.75">
      <c r="A39" s="8">
        <v>2</v>
      </c>
      <c r="B39" s="75"/>
      <c r="C39" s="75"/>
      <c r="D39" s="75"/>
      <c r="E39" s="75"/>
      <c r="I39" s="12"/>
      <c r="J39" s="12"/>
      <c r="K39" s="12"/>
      <c r="L39" s="12"/>
      <c r="M39" s="12"/>
    </row>
    <row r="40" spans="1:13" ht="7.5" customHeight="1">
      <c r="A40" s="8"/>
      <c r="I40" s="12"/>
      <c r="J40" s="12"/>
      <c r="K40" s="12"/>
      <c r="L40" s="12"/>
      <c r="M40" s="12"/>
    </row>
    <row r="41" spans="1:13" ht="12.75">
      <c r="A41" s="8"/>
      <c r="I41" s="12">
        <f>+SUM(I38:I40)</f>
        <v>0</v>
      </c>
      <c r="J41" s="12">
        <f>+SUM(J38:J40)</f>
        <v>0</v>
      </c>
      <c r="K41" s="12">
        <f>+SUM(K38:K40)</f>
        <v>0</v>
      </c>
      <c r="L41" s="12">
        <f>+SUM(L38:L40)</f>
        <v>0</v>
      </c>
      <c r="M41" s="12">
        <f>+SUM(M38:M40)</f>
        <v>0</v>
      </c>
    </row>
    <row r="42" spans="9:13" ht="12.75">
      <c r="I42" s="11"/>
      <c r="J42" s="11"/>
      <c r="K42" s="11"/>
      <c r="L42" s="11"/>
      <c r="M42" s="11"/>
    </row>
    <row r="43" spans="1:13" ht="15.75">
      <c r="A43" s="13"/>
      <c r="B43" s="14" t="s">
        <v>24</v>
      </c>
      <c r="C43" s="15"/>
      <c r="D43" s="16"/>
      <c r="E43" s="16"/>
      <c r="F43" s="16"/>
      <c r="G43" s="13"/>
      <c r="H43" s="16"/>
      <c r="I43" s="17">
        <f>+I20+I32+I41</f>
        <v>54.45</v>
      </c>
      <c r="J43" s="17">
        <f>+J20+J32+J41</f>
        <v>29.75</v>
      </c>
      <c r="K43" s="17">
        <f>+K20+K32+K41</f>
        <v>29.75</v>
      </c>
      <c r="L43" s="17">
        <f>+L20+L32+L41</f>
        <v>17.75</v>
      </c>
      <c r="M43" s="17">
        <f>+M20+M32+M41</f>
        <v>17.75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13" ht="7.5" customHeight="1">
      <c r="B4" s="5"/>
      <c r="C4" s="7"/>
      <c r="E4" s="7"/>
      <c r="F4" s="7"/>
      <c r="I4" s="20"/>
      <c r="J4" s="20"/>
      <c r="K4" s="20"/>
      <c r="L4" s="20"/>
      <c r="M4" s="20"/>
    </row>
    <row r="5" spans="1:13" ht="12.75">
      <c r="A5" s="8">
        <v>1</v>
      </c>
      <c r="B5" s="26" t="s">
        <v>295</v>
      </c>
      <c r="C5" s="4" t="s">
        <v>45</v>
      </c>
      <c r="D5" s="4" t="s">
        <v>64</v>
      </c>
      <c r="E5" s="18" t="s">
        <v>47</v>
      </c>
      <c r="F5" s="19">
        <v>10.5</v>
      </c>
      <c r="G5" s="1">
        <v>2008</v>
      </c>
      <c r="I5" s="21">
        <f aca="true" t="shared" si="0" ref="I5:M14">+IF($G5&gt;=I$3,$F5,0)</f>
        <v>10.5</v>
      </c>
      <c r="J5" s="21">
        <f t="shared" si="0"/>
        <v>10.5</v>
      </c>
      <c r="K5" s="21">
        <f t="shared" si="0"/>
        <v>10.5</v>
      </c>
      <c r="L5" s="21">
        <f t="shared" si="0"/>
        <v>10.5</v>
      </c>
      <c r="M5" s="21">
        <f t="shared" si="0"/>
        <v>10.5</v>
      </c>
    </row>
    <row r="6" spans="1:13" ht="12.75">
      <c r="A6" s="8">
        <v>2</v>
      </c>
      <c r="B6" s="26" t="s">
        <v>275</v>
      </c>
      <c r="C6" s="4" t="s">
        <v>85</v>
      </c>
      <c r="D6" s="4" t="s">
        <v>53</v>
      </c>
      <c r="E6" s="18" t="s">
        <v>47</v>
      </c>
      <c r="F6" s="19">
        <v>3.95</v>
      </c>
      <c r="G6" s="1">
        <v>2008</v>
      </c>
      <c r="I6" s="21">
        <f t="shared" si="0"/>
        <v>3.95</v>
      </c>
      <c r="J6" s="21">
        <f t="shared" si="0"/>
        <v>3.95</v>
      </c>
      <c r="K6" s="21">
        <f t="shared" si="0"/>
        <v>3.95</v>
      </c>
      <c r="L6" s="21">
        <f t="shared" si="0"/>
        <v>3.95</v>
      </c>
      <c r="M6" s="21">
        <f t="shared" si="0"/>
        <v>3.95</v>
      </c>
    </row>
    <row r="7" spans="1:13" ht="12.75">
      <c r="A7" s="8">
        <v>3</v>
      </c>
      <c r="B7" s="26" t="s">
        <v>217</v>
      </c>
      <c r="C7" s="4" t="s">
        <v>79</v>
      </c>
      <c r="D7" s="4" t="s">
        <v>72</v>
      </c>
      <c r="E7" s="18" t="s">
        <v>47</v>
      </c>
      <c r="F7" s="19">
        <v>9.55</v>
      </c>
      <c r="G7" s="1">
        <v>2007</v>
      </c>
      <c r="I7" s="21">
        <f t="shared" si="0"/>
        <v>9.55</v>
      </c>
      <c r="J7" s="21">
        <f t="shared" si="0"/>
        <v>9.55</v>
      </c>
      <c r="K7" s="21">
        <f t="shared" si="0"/>
        <v>9.55</v>
      </c>
      <c r="L7" s="21">
        <f t="shared" si="0"/>
        <v>9.55</v>
      </c>
      <c r="M7" s="21">
        <f t="shared" si="0"/>
        <v>0</v>
      </c>
    </row>
    <row r="8" spans="1:13" ht="12.75">
      <c r="A8" s="8">
        <v>4</v>
      </c>
      <c r="B8" s="25" t="s">
        <v>234</v>
      </c>
      <c r="C8" s="4" t="s">
        <v>87</v>
      </c>
      <c r="D8" s="4" t="s">
        <v>73</v>
      </c>
      <c r="E8" s="18" t="s">
        <v>47</v>
      </c>
      <c r="F8" s="19">
        <v>4.4</v>
      </c>
      <c r="G8" s="1">
        <v>2007</v>
      </c>
      <c r="I8" s="21">
        <f t="shared" si="0"/>
        <v>4.4</v>
      </c>
      <c r="J8" s="21">
        <f t="shared" si="0"/>
        <v>4.4</v>
      </c>
      <c r="K8" s="21">
        <f t="shared" si="0"/>
        <v>4.4</v>
      </c>
      <c r="L8" s="21">
        <f t="shared" si="0"/>
        <v>4.4</v>
      </c>
      <c r="M8" s="21">
        <f t="shared" si="0"/>
        <v>0</v>
      </c>
    </row>
    <row r="9" spans="1:13" ht="12.75">
      <c r="A9" s="8">
        <v>5</v>
      </c>
      <c r="B9" s="26" t="s">
        <v>218</v>
      </c>
      <c r="C9" s="4" t="s">
        <v>81</v>
      </c>
      <c r="D9" s="4" t="s">
        <v>59</v>
      </c>
      <c r="E9" s="18" t="s">
        <v>47</v>
      </c>
      <c r="F9" s="19">
        <v>3.6</v>
      </c>
      <c r="G9" s="1">
        <v>2007</v>
      </c>
      <c r="I9" s="21">
        <f t="shared" si="0"/>
        <v>3.6</v>
      </c>
      <c r="J9" s="21">
        <f t="shared" si="0"/>
        <v>3.6</v>
      </c>
      <c r="K9" s="21">
        <f t="shared" si="0"/>
        <v>3.6</v>
      </c>
      <c r="L9" s="21">
        <f t="shared" si="0"/>
        <v>3.6</v>
      </c>
      <c r="M9" s="21">
        <f t="shared" si="0"/>
        <v>0</v>
      </c>
    </row>
    <row r="10" spans="1:13" ht="12.75">
      <c r="A10" s="8">
        <v>6</v>
      </c>
      <c r="B10" s="20" t="s">
        <v>256</v>
      </c>
      <c r="C10" s="4" t="s">
        <v>86</v>
      </c>
      <c r="D10" s="4" t="s">
        <v>54</v>
      </c>
      <c r="E10" s="18" t="s">
        <v>47</v>
      </c>
      <c r="F10" s="19">
        <v>11.25</v>
      </c>
      <c r="G10" s="1">
        <v>2006</v>
      </c>
      <c r="I10" s="21">
        <f t="shared" si="0"/>
        <v>11.25</v>
      </c>
      <c r="J10" s="21">
        <f t="shared" si="0"/>
        <v>11.25</v>
      </c>
      <c r="K10" s="21">
        <f t="shared" si="0"/>
        <v>11.25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268</v>
      </c>
      <c r="C11" s="4" t="s">
        <v>45</v>
      </c>
      <c r="D11" s="4" t="s">
        <v>58</v>
      </c>
      <c r="E11" s="18" t="s">
        <v>47</v>
      </c>
      <c r="F11" s="19">
        <v>2</v>
      </c>
      <c r="G11" s="1">
        <v>2006</v>
      </c>
      <c r="I11" s="21">
        <f t="shared" si="0"/>
        <v>2</v>
      </c>
      <c r="J11" s="21">
        <f t="shared" si="0"/>
        <v>2</v>
      </c>
      <c r="K11" s="21">
        <f t="shared" si="0"/>
        <v>2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220</v>
      </c>
      <c r="C12" s="4" t="s">
        <v>85</v>
      </c>
      <c r="D12" s="4" t="s">
        <v>71</v>
      </c>
      <c r="E12" s="18" t="s">
        <v>47</v>
      </c>
      <c r="F12" s="19">
        <v>7.75</v>
      </c>
      <c r="G12" s="1">
        <v>2005</v>
      </c>
      <c r="I12" s="21">
        <f t="shared" si="0"/>
        <v>7.75</v>
      </c>
      <c r="J12" s="21">
        <f t="shared" si="0"/>
        <v>7.75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6" t="s">
        <v>221</v>
      </c>
      <c r="C13" s="4" t="s">
        <v>79</v>
      </c>
      <c r="D13" s="4" t="s">
        <v>78</v>
      </c>
      <c r="E13" s="18" t="s">
        <v>47</v>
      </c>
      <c r="F13" s="19">
        <v>4.25</v>
      </c>
      <c r="G13" s="1">
        <v>2005</v>
      </c>
      <c r="I13" s="21">
        <f t="shared" si="0"/>
        <v>4.25</v>
      </c>
      <c r="J13" s="21">
        <f t="shared" si="0"/>
        <v>4.25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6" t="s">
        <v>296</v>
      </c>
      <c r="C14" s="4" t="s">
        <v>79</v>
      </c>
      <c r="D14" s="4" t="s">
        <v>63</v>
      </c>
      <c r="E14" s="18" t="s">
        <v>47</v>
      </c>
      <c r="F14" s="19">
        <v>4</v>
      </c>
      <c r="G14" s="1">
        <v>2004</v>
      </c>
      <c r="I14" s="21">
        <f t="shared" si="0"/>
        <v>4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6" t="s">
        <v>373</v>
      </c>
      <c r="C15" s="4" t="s">
        <v>85</v>
      </c>
      <c r="D15" s="4" t="s">
        <v>62</v>
      </c>
      <c r="E15" s="18" t="s">
        <v>47</v>
      </c>
      <c r="F15" s="19">
        <v>1.2</v>
      </c>
      <c r="G15" s="1">
        <v>2004</v>
      </c>
      <c r="I15" s="21">
        <f aca="true" t="shared" si="1" ref="I15:M18">+IF($G15&gt;=I$3,$F15,0)</f>
        <v>1.2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5" t="s">
        <v>362</v>
      </c>
      <c r="C16" s="4" t="s">
        <v>85</v>
      </c>
      <c r="D16" s="4" t="s">
        <v>66</v>
      </c>
      <c r="E16" s="18" t="s">
        <v>47</v>
      </c>
      <c r="F16" s="19">
        <v>1.2</v>
      </c>
      <c r="G16" s="1">
        <v>2004</v>
      </c>
      <c r="I16" s="21">
        <f t="shared" si="1"/>
        <v>1.2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6" t="s">
        <v>310</v>
      </c>
      <c r="C17" s="4" t="s">
        <v>80</v>
      </c>
      <c r="D17" s="4" t="s">
        <v>74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6" t="s">
        <v>319</v>
      </c>
      <c r="C18" s="4" t="s">
        <v>57</v>
      </c>
      <c r="D18" s="4" t="s">
        <v>65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2:13" ht="12.75">
      <c r="B20" s="20"/>
      <c r="D20" s="4"/>
      <c r="E20" s="18"/>
      <c r="F20" s="19"/>
      <c r="G20" s="1"/>
      <c r="I20" s="22">
        <f>+SUM(I5:I18)</f>
        <v>66.05000000000001</v>
      </c>
      <c r="J20" s="22">
        <f>+SUM(J5:J18)</f>
        <v>57.25</v>
      </c>
      <c r="K20" s="22">
        <f>+SUM(K5:K18)</f>
        <v>45.25</v>
      </c>
      <c r="L20" s="22">
        <f>+SUM(L5:L18)</f>
        <v>32</v>
      </c>
      <c r="M20" s="22">
        <f>+SUM(M5:M18)</f>
        <v>14.45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+I3</f>
        <v>2004</v>
      </c>
      <c r="J24" s="7">
        <f>+J3</f>
        <v>2005</v>
      </c>
      <c r="K24" s="7">
        <f>+K3</f>
        <v>2006</v>
      </c>
      <c r="L24" s="7">
        <f>+L3</f>
        <v>2007</v>
      </c>
      <c r="M24" s="7">
        <f>M3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5" t="s">
        <v>360</v>
      </c>
      <c r="C26" s="4" t="s">
        <v>45</v>
      </c>
      <c r="D26" s="4" t="s">
        <v>78</v>
      </c>
      <c r="E26" s="18">
        <v>2004</v>
      </c>
      <c r="F26" s="19">
        <v>1.1</v>
      </c>
      <c r="G26" s="1">
        <v>2007</v>
      </c>
      <c r="I26" s="21">
        <f aca="true" t="shared" si="2" ref="I26:I33">+CEILING(IF($I$24=E26,F26,IF($I$24&lt;=G26,F26*0.3,0)),0.05)</f>
        <v>1.1</v>
      </c>
      <c r="J26" s="21">
        <f aca="true" t="shared" si="3" ref="J26:J33">+CEILING(IF($J$24&lt;=G26,F26*0.3,0),0.05)</f>
        <v>0.35000000000000003</v>
      </c>
      <c r="K26" s="21">
        <f aca="true" t="shared" si="4" ref="K26:K33">+CEILING(IF($K$24&lt;=G26,F26*0.3,0),0.05)</f>
        <v>0.35000000000000003</v>
      </c>
      <c r="L26" s="21">
        <f aca="true" t="shared" si="5" ref="L26:L33">+CEILING(IF($L$24&lt;=G26,F26*0.3,0),0.05)</f>
        <v>0.35000000000000003</v>
      </c>
      <c r="M26" s="21">
        <f aca="true" t="shared" si="6" ref="M26:M33">CEILING(IF($M$24&lt;=G26,F26*0.3,0),0.05)</f>
        <v>0</v>
      </c>
    </row>
    <row r="27" spans="1:13" ht="12.75">
      <c r="A27" s="8">
        <v>2</v>
      </c>
      <c r="B27" s="26" t="s">
        <v>216</v>
      </c>
      <c r="C27" s="4" t="s">
        <v>45</v>
      </c>
      <c r="D27" s="4" t="s">
        <v>66</v>
      </c>
      <c r="E27" s="18">
        <v>2003</v>
      </c>
      <c r="F27" s="19">
        <v>5.25</v>
      </c>
      <c r="G27" s="1">
        <v>2006</v>
      </c>
      <c r="I27" s="21">
        <f t="shared" si="2"/>
        <v>1.6</v>
      </c>
      <c r="J27" s="21">
        <f t="shared" si="3"/>
        <v>1.6</v>
      </c>
      <c r="K27" s="21">
        <f t="shared" si="4"/>
        <v>1.6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0" t="s">
        <v>77</v>
      </c>
      <c r="C28" s="4" t="s">
        <v>51</v>
      </c>
      <c r="D28" s="4" t="s">
        <v>72</v>
      </c>
      <c r="E28" s="18">
        <v>2003</v>
      </c>
      <c r="F28" s="19">
        <v>2.75</v>
      </c>
      <c r="G28" s="1">
        <v>2006</v>
      </c>
      <c r="I28" s="21">
        <f t="shared" si="2"/>
        <v>0.8500000000000001</v>
      </c>
      <c r="J28" s="21">
        <f t="shared" si="3"/>
        <v>0.8500000000000001</v>
      </c>
      <c r="K28" s="21">
        <f t="shared" si="4"/>
        <v>0.8500000000000001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6" t="s">
        <v>352</v>
      </c>
      <c r="C29" s="4" t="s">
        <v>80</v>
      </c>
      <c r="D29" s="4" t="s">
        <v>64</v>
      </c>
      <c r="E29" s="18">
        <v>2004</v>
      </c>
      <c r="F29" s="19">
        <v>1.25</v>
      </c>
      <c r="G29" s="1">
        <v>2006</v>
      </c>
      <c r="I29" s="21">
        <f t="shared" si="2"/>
        <v>1.25</v>
      </c>
      <c r="J29" s="21">
        <f t="shared" si="3"/>
        <v>0.4</v>
      </c>
      <c r="K29" s="21">
        <f t="shared" si="4"/>
        <v>0.4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6" t="s">
        <v>219</v>
      </c>
      <c r="C30" s="4" t="s">
        <v>86</v>
      </c>
      <c r="D30" s="4" t="s">
        <v>61</v>
      </c>
      <c r="E30" s="18">
        <v>2003</v>
      </c>
      <c r="F30" s="19">
        <v>8.75</v>
      </c>
      <c r="G30" s="1">
        <v>2005</v>
      </c>
      <c r="I30" s="21">
        <f t="shared" si="2"/>
        <v>2.6500000000000004</v>
      </c>
      <c r="J30" s="21">
        <f t="shared" si="3"/>
        <v>2.6500000000000004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5" t="s">
        <v>357</v>
      </c>
      <c r="C31" s="4" t="s">
        <v>85</v>
      </c>
      <c r="D31" s="4" t="s">
        <v>52</v>
      </c>
      <c r="E31" s="18">
        <v>2004</v>
      </c>
      <c r="F31" s="19">
        <v>1.2</v>
      </c>
      <c r="G31" s="1">
        <v>2004</v>
      </c>
      <c r="I31" s="21">
        <f t="shared" si="2"/>
        <v>1.2000000000000002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1:13" ht="12.75">
      <c r="A32" s="8">
        <v>7</v>
      </c>
      <c r="B32" s="26" t="s">
        <v>353</v>
      </c>
      <c r="C32" s="4" t="s">
        <v>87</v>
      </c>
      <c r="D32" s="4" t="s">
        <v>65</v>
      </c>
      <c r="E32" s="18">
        <v>2004</v>
      </c>
      <c r="F32" s="19">
        <v>1.2</v>
      </c>
      <c r="G32" s="1">
        <v>2004</v>
      </c>
      <c r="I32" s="21">
        <f t="shared" si="2"/>
        <v>1.2000000000000002</v>
      </c>
      <c r="J32" s="21">
        <f t="shared" si="3"/>
        <v>0</v>
      </c>
      <c r="K32" s="21">
        <f t="shared" si="4"/>
        <v>0</v>
      </c>
      <c r="L32" s="21">
        <f t="shared" si="5"/>
        <v>0</v>
      </c>
      <c r="M32" s="21">
        <f t="shared" si="6"/>
        <v>0</v>
      </c>
    </row>
    <row r="33" spans="1:13" ht="12.75">
      <c r="A33" s="8">
        <v>8</v>
      </c>
      <c r="B33" s="26" t="s">
        <v>222</v>
      </c>
      <c r="C33" s="4" t="s">
        <v>81</v>
      </c>
      <c r="D33" s="4" t="s">
        <v>53</v>
      </c>
      <c r="E33" s="18">
        <v>2005</v>
      </c>
      <c r="F33" s="19">
        <v>2</v>
      </c>
      <c r="G33" s="1">
        <v>2004</v>
      </c>
      <c r="I33" s="21">
        <f t="shared" si="2"/>
        <v>0.6000000000000001</v>
      </c>
      <c r="J33" s="21">
        <f t="shared" si="3"/>
        <v>0</v>
      </c>
      <c r="K33" s="21">
        <f t="shared" si="4"/>
        <v>0</v>
      </c>
      <c r="L33" s="21">
        <f t="shared" si="5"/>
        <v>0</v>
      </c>
      <c r="M33" s="21">
        <f t="shared" si="6"/>
        <v>0</v>
      </c>
    </row>
    <row r="34" spans="9:13" ht="7.5" customHeight="1">
      <c r="I34" s="20"/>
      <c r="J34" s="20"/>
      <c r="K34" s="20"/>
      <c r="L34" s="20"/>
      <c r="M34" s="20"/>
    </row>
    <row r="35" spans="9:13" ht="12.75">
      <c r="I35" s="22">
        <f>+SUM(I26:I34)</f>
        <v>10.450000000000001</v>
      </c>
      <c r="J35" s="22">
        <f>+SUM(J26:J34)</f>
        <v>5.8500000000000005</v>
      </c>
      <c r="K35" s="22">
        <f>+SUM(K26:K34)</f>
        <v>3.2</v>
      </c>
      <c r="L35" s="22">
        <f>+SUM(L26:L34)</f>
        <v>0.35000000000000003</v>
      </c>
      <c r="M35" s="22">
        <f>+SUM(M26:M34)</f>
        <v>0</v>
      </c>
    </row>
    <row r="36" spans="9:13" ht="12.75">
      <c r="I36" s="12"/>
      <c r="J36" s="12"/>
      <c r="K36" s="12"/>
      <c r="L36" s="12"/>
      <c r="M36" s="12"/>
    </row>
    <row r="37" spans="1:13" ht="15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2"/>
      <c r="J38" s="12"/>
      <c r="K38" s="12"/>
      <c r="L38" s="12"/>
      <c r="M38" s="12"/>
    </row>
    <row r="39" spans="1:13" ht="12.75">
      <c r="A39" s="8"/>
      <c r="B39" s="5" t="s">
        <v>23</v>
      </c>
      <c r="C39" s="6"/>
      <c r="D39" s="6"/>
      <c r="E39" s="6"/>
      <c r="F39" s="6" t="s">
        <v>22</v>
      </c>
      <c r="G39" s="6" t="s">
        <v>21</v>
      </c>
      <c r="I39" s="7">
        <f>+I$3</f>
        <v>2004</v>
      </c>
      <c r="J39" s="7">
        <f>+J$3</f>
        <v>2005</v>
      </c>
      <c r="K39" s="7">
        <f>+K$3</f>
        <v>2006</v>
      </c>
      <c r="L39" s="7">
        <f>+L$3</f>
        <v>2007</v>
      </c>
      <c r="M39" s="7">
        <f>+M$3</f>
        <v>2008</v>
      </c>
    </row>
    <row r="40" spans="1:13" ht="7.5" customHeight="1">
      <c r="A40" s="8"/>
      <c r="I40" s="24"/>
      <c r="J40" s="24"/>
      <c r="K40" s="24"/>
      <c r="L40" s="24"/>
      <c r="M40" s="24"/>
    </row>
    <row r="41" spans="1:13" ht="12.75">
      <c r="A41" s="8">
        <v>1</v>
      </c>
      <c r="B41" s="75" t="s">
        <v>368</v>
      </c>
      <c r="C41" s="75"/>
      <c r="D41" s="75"/>
      <c r="E41" s="75"/>
      <c r="F41" s="23">
        <v>-3.75</v>
      </c>
      <c r="G41" s="1">
        <v>2004</v>
      </c>
      <c r="I41" s="28">
        <v>-3.75</v>
      </c>
      <c r="J41" s="28">
        <v>0</v>
      </c>
      <c r="K41" s="28">
        <v>0</v>
      </c>
      <c r="L41" s="28">
        <v>0</v>
      </c>
      <c r="M41" s="28">
        <v>0</v>
      </c>
    </row>
    <row r="42" spans="1:13" ht="12.75">
      <c r="A42" s="8">
        <v>2</v>
      </c>
      <c r="B42" s="75"/>
      <c r="C42" s="75"/>
      <c r="D42" s="75"/>
      <c r="E42" s="75"/>
      <c r="I42" s="24"/>
      <c r="J42" s="24"/>
      <c r="K42" s="24"/>
      <c r="L42" s="24"/>
      <c r="M42" s="24"/>
    </row>
    <row r="43" spans="1:13" ht="7.5" customHeight="1">
      <c r="A43" s="8"/>
      <c r="I43" s="24"/>
      <c r="J43" s="24"/>
      <c r="K43" s="24"/>
      <c r="L43" s="24"/>
      <c r="M43" s="24"/>
    </row>
    <row r="44" spans="1:13" ht="12.75">
      <c r="A44" s="8"/>
      <c r="I44" s="12">
        <f>+SUM(I41:I43)</f>
        <v>-3.75</v>
      </c>
      <c r="J44" s="12">
        <f>+SUM(J41:J43)</f>
        <v>0</v>
      </c>
      <c r="K44" s="12">
        <f>+SUM(K41:K43)</f>
        <v>0</v>
      </c>
      <c r="L44" s="12">
        <f>+SUM(L41:L43)</f>
        <v>0</v>
      </c>
      <c r="M44" s="12">
        <f>+SUM(M41:M43)</f>
        <v>0</v>
      </c>
    </row>
    <row r="45" spans="9:13" ht="12.75">
      <c r="I45" s="11"/>
      <c r="J45" s="11"/>
      <c r="K45" s="11"/>
      <c r="L45" s="11"/>
      <c r="M45" s="11"/>
    </row>
    <row r="46" spans="1:13" ht="15.75">
      <c r="A46" s="13"/>
      <c r="B46" s="14" t="s">
        <v>24</v>
      </c>
      <c r="C46" s="15"/>
      <c r="D46" s="16"/>
      <c r="E46" s="16"/>
      <c r="F46" s="16"/>
      <c r="G46" s="13"/>
      <c r="H46" s="16"/>
      <c r="I46" s="17">
        <f>+I20+I35+I44</f>
        <v>72.75000000000001</v>
      </c>
      <c r="J46" s="17">
        <f>+J20+J35+J44</f>
        <v>63.1</v>
      </c>
      <c r="K46" s="17">
        <f>+K20+K35+K44</f>
        <v>48.45</v>
      </c>
      <c r="L46" s="17">
        <f>+L20+L35+L44</f>
        <v>32.35</v>
      </c>
      <c r="M46" s="17">
        <f>+M20+M35+M44</f>
        <v>14.45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250</v>
      </c>
      <c r="C5" s="4" t="s">
        <v>85</v>
      </c>
      <c r="D5" s="4" t="s">
        <v>68</v>
      </c>
      <c r="E5" s="18" t="s">
        <v>47</v>
      </c>
      <c r="F5" s="19">
        <v>3.35</v>
      </c>
      <c r="G5" s="1">
        <v>2007</v>
      </c>
      <c r="I5" s="21">
        <f aca="true" t="shared" si="0" ref="I5:M14">+IF($G5&gt;=I$3,$F5,0)</f>
        <v>3.35</v>
      </c>
      <c r="J5" s="21">
        <f t="shared" si="0"/>
        <v>3.35</v>
      </c>
      <c r="K5" s="21">
        <f t="shared" si="0"/>
        <v>3.35</v>
      </c>
      <c r="L5" s="21">
        <f t="shared" si="0"/>
        <v>3.35</v>
      </c>
      <c r="M5" s="21">
        <f t="shared" si="0"/>
        <v>0</v>
      </c>
    </row>
    <row r="6" spans="1:13" ht="12.75">
      <c r="A6" s="8">
        <v>2</v>
      </c>
      <c r="B6" s="20" t="s">
        <v>377</v>
      </c>
      <c r="C6" s="4" t="s">
        <v>80</v>
      </c>
      <c r="D6" s="4" t="s">
        <v>61</v>
      </c>
      <c r="E6" s="18" t="s">
        <v>47</v>
      </c>
      <c r="F6" s="19">
        <v>2.25</v>
      </c>
      <c r="G6" s="1">
        <v>2007</v>
      </c>
      <c r="I6" s="21">
        <f t="shared" si="0"/>
        <v>2.25</v>
      </c>
      <c r="J6" s="21">
        <f t="shared" si="0"/>
        <v>2.25</v>
      </c>
      <c r="K6" s="21">
        <f t="shared" si="0"/>
        <v>2.25</v>
      </c>
      <c r="L6" s="21">
        <f t="shared" si="0"/>
        <v>2.25</v>
      </c>
      <c r="M6" s="21">
        <f t="shared" si="0"/>
        <v>0</v>
      </c>
    </row>
    <row r="7" spans="1:13" ht="12.75">
      <c r="A7" s="8">
        <v>3</v>
      </c>
      <c r="B7" s="20" t="s">
        <v>223</v>
      </c>
      <c r="C7" s="4" t="s">
        <v>80</v>
      </c>
      <c r="D7" s="4" t="s">
        <v>54</v>
      </c>
      <c r="E7" s="18" t="s">
        <v>47</v>
      </c>
      <c r="F7" s="19">
        <v>1.4</v>
      </c>
      <c r="G7" s="1">
        <v>2007</v>
      </c>
      <c r="I7" s="21">
        <f t="shared" si="0"/>
        <v>1.4</v>
      </c>
      <c r="J7" s="21">
        <f t="shared" si="0"/>
        <v>1.4</v>
      </c>
      <c r="K7" s="21">
        <f t="shared" si="0"/>
        <v>1.4</v>
      </c>
      <c r="L7" s="21">
        <f t="shared" si="0"/>
        <v>1.4</v>
      </c>
      <c r="M7" s="21">
        <f t="shared" si="0"/>
        <v>0</v>
      </c>
    </row>
    <row r="8" spans="1:13" ht="12.75">
      <c r="A8" s="8">
        <v>4</v>
      </c>
      <c r="B8" s="20" t="s">
        <v>225</v>
      </c>
      <c r="C8" s="4" t="s">
        <v>79</v>
      </c>
      <c r="D8" s="4" t="s">
        <v>69</v>
      </c>
      <c r="E8" s="18" t="s">
        <v>47</v>
      </c>
      <c r="F8" s="19">
        <v>16</v>
      </c>
      <c r="G8" s="1">
        <v>2006</v>
      </c>
      <c r="I8" s="21">
        <f t="shared" si="0"/>
        <v>16</v>
      </c>
      <c r="J8" s="21">
        <f t="shared" si="0"/>
        <v>16</v>
      </c>
      <c r="K8" s="21">
        <f t="shared" si="0"/>
        <v>16</v>
      </c>
      <c r="L8" s="21">
        <f t="shared" si="0"/>
        <v>0</v>
      </c>
      <c r="M8" s="21">
        <f t="shared" si="0"/>
        <v>0</v>
      </c>
    </row>
    <row r="9" spans="1:13" ht="12.75">
      <c r="A9" s="8">
        <v>5</v>
      </c>
      <c r="B9" s="20" t="s">
        <v>226</v>
      </c>
      <c r="C9" s="4" t="s">
        <v>86</v>
      </c>
      <c r="D9" s="4" t="s">
        <v>75</v>
      </c>
      <c r="E9" s="18" t="s">
        <v>47</v>
      </c>
      <c r="F9" s="19">
        <v>7.5</v>
      </c>
      <c r="G9" s="1">
        <v>2006</v>
      </c>
      <c r="I9" s="21">
        <f t="shared" si="0"/>
        <v>7.5</v>
      </c>
      <c r="J9" s="21">
        <f t="shared" si="0"/>
        <v>7.5</v>
      </c>
      <c r="K9" s="21">
        <f t="shared" si="0"/>
        <v>7.5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227</v>
      </c>
      <c r="C10" s="4" t="s">
        <v>86</v>
      </c>
      <c r="D10" s="4" t="s">
        <v>54</v>
      </c>
      <c r="E10" s="18" t="s">
        <v>47</v>
      </c>
      <c r="F10" s="19">
        <v>3.75</v>
      </c>
      <c r="G10" s="1">
        <v>2006</v>
      </c>
      <c r="I10" s="21">
        <f t="shared" si="0"/>
        <v>3.75</v>
      </c>
      <c r="J10" s="21">
        <f t="shared" si="0"/>
        <v>3.75</v>
      </c>
      <c r="K10" s="21">
        <f t="shared" si="0"/>
        <v>3.75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228</v>
      </c>
      <c r="C11" s="4" t="s">
        <v>85</v>
      </c>
      <c r="D11" s="4" t="s">
        <v>69</v>
      </c>
      <c r="E11" s="18" t="s">
        <v>47</v>
      </c>
      <c r="F11" s="19">
        <v>3</v>
      </c>
      <c r="G11" s="2">
        <v>2006</v>
      </c>
      <c r="I11" s="21">
        <f t="shared" si="0"/>
        <v>3</v>
      </c>
      <c r="J11" s="21">
        <f t="shared" si="0"/>
        <v>3</v>
      </c>
      <c r="K11" s="21">
        <f t="shared" si="0"/>
        <v>3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229</v>
      </c>
      <c r="C12" s="4" t="s">
        <v>81</v>
      </c>
      <c r="D12" s="4" t="s">
        <v>54</v>
      </c>
      <c r="E12" s="18" t="s">
        <v>47</v>
      </c>
      <c r="F12" s="19">
        <v>1</v>
      </c>
      <c r="G12" s="1">
        <v>2006</v>
      </c>
      <c r="I12" s="21">
        <f t="shared" si="0"/>
        <v>1</v>
      </c>
      <c r="J12" s="21">
        <f t="shared" si="0"/>
        <v>1</v>
      </c>
      <c r="K12" s="21">
        <f t="shared" si="0"/>
        <v>1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251</v>
      </c>
      <c r="C13" s="4" t="s">
        <v>85</v>
      </c>
      <c r="D13" s="4" t="s">
        <v>73</v>
      </c>
      <c r="E13" s="18" t="s">
        <v>47</v>
      </c>
      <c r="F13" s="19">
        <v>5.25</v>
      </c>
      <c r="G13" s="1">
        <v>2005</v>
      </c>
      <c r="I13" s="21">
        <f t="shared" si="0"/>
        <v>5.25</v>
      </c>
      <c r="J13" s="21">
        <f t="shared" si="0"/>
        <v>5.25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232</v>
      </c>
      <c r="C14" s="4" t="s">
        <v>45</v>
      </c>
      <c r="D14" s="4" t="s">
        <v>49</v>
      </c>
      <c r="E14" s="18" t="s">
        <v>47</v>
      </c>
      <c r="F14" s="19">
        <v>10</v>
      </c>
      <c r="G14" s="1">
        <v>2004</v>
      </c>
      <c r="I14" s="21">
        <f t="shared" si="0"/>
        <v>10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230</v>
      </c>
      <c r="C15" s="4" t="s">
        <v>81</v>
      </c>
      <c r="D15" s="4" t="s">
        <v>59</v>
      </c>
      <c r="E15" s="18" t="s">
        <v>47</v>
      </c>
      <c r="F15" s="19">
        <v>4.2</v>
      </c>
      <c r="G15" s="1">
        <v>2004</v>
      </c>
      <c r="I15" s="21">
        <f aca="true" t="shared" si="1" ref="I15:M18">+IF($G15&gt;=I$3,$F15,0)</f>
        <v>4.2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359</v>
      </c>
      <c r="C16" s="4" t="s">
        <v>79</v>
      </c>
      <c r="D16" s="4" t="s">
        <v>52</v>
      </c>
      <c r="E16" s="18" t="s">
        <v>47</v>
      </c>
      <c r="F16" s="19">
        <v>1.2</v>
      </c>
      <c r="G16" s="1">
        <v>2004</v>
      </c>
      <c r="I16" s="21">
        <f t="shared" si="1"/>
        <v>1.2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335</v>
      </c>
      <c r="C17" s="4" t="s">
        <v>51</v>
      </c>
      <c r="D17" s="4" t="s">
        <v>54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370</v>
      </c>
      <c r="C18" s="4" t="s">
        <v>57</v>
      </c>
      <c r="D18" s="4" t="s">
        <v>48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61.30000000000001</v>
      </c>
      <c r="J20" s="22">
        <f>+SUM(J5:J18)</f>
        <v>43.5</v>
      </c>
      <c r="K20" s="22">
        <f>+SUM(K5:K18)</f>
        <v>38.25</v>
      </c>
      <c r="L20" s="22">
        <f>+SUM(L5:L18)</f>
        <v>7</v>
      </c>
      <c r="M20" s="22">
        <f>+SUM(M5:M18)</f>
        <v>0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+I3</f>
        <v>2004</v>
      </c>
      <c r="J24" s="7">
        <f>+J3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224</v>
      </c>
      <c r="C26" s="4" t="s">
        <v>86</v>
      </c>
      <c r="D26" s="4" t="s">
        <v>66</v>
      </c>
      <c r="E26" s="18">
        <v>2004</v>
      </c>
      <c r="F26" s="19">
        <v>1.1</v>
      </c>
      <c r="G26" s="1">
        <v>2007</v>
      </c>
      <c r="I26" s="21">
        <f aca="true" t="shared" si="2" ref="I26:I33">+CEILING(IF($I$24=E26,F26,IF($I$24&lt;=G26,F26*0.3,0)),0.05)</f>
        <v>1.1</v>
      </c>
      <c r="J26" s="21">
        <f aca="true" t="shared" si="3" ref="J26:J33">+CEILING(IF($J$24&lt;=G26,F26*0.3,0),0.05)</f>
        <v>0.35000000000000003</v>
      </c>
      <c r="K26" s="21">
        <f aca="true" t="shared" si="4" ref="K26:K33">+CEILING(IF($K$24&lt;=G26,F26*0.3,0),0.05)</f>
        <v>0.35000000000000003</v>
      </c>
      <c r="L26" s="21">
        <f aca="true" t="shared" si="5" ref="L26:L33">+CEILING(IF($L$24&lt;=G26,F26*0.3,0),0.05)</f>
        <v>0.35000000000000003</v>
      </c>
      <c r="M26" s="21">
        <f aca="true" t="shared" si="6" ref="M26:M33">CEILING(IF($M$24&lt;=G26,F26*0.3,0),0.05)</f>
        <v>0</v>
      </c>
    </row>
    <row r="27" spans="1:13" ht="12.75">
      <c r="A27" s="8">
        <v>2</v>
      </c>
      <c r="B27" s="20" t="s">
        <v>312</v>
      </c>
      <c r="C27" s="4" t="s">
        <v>79</v>
      </c>
      <c r="D27" s="4" t="s">
        <v>65</v>
      </c>
      <c r="E27" s="18">
        <v>2004</v>
      </c>
      <c r="F27" s="19">
        <v>1.2</v>
      </c>
      <c r="G27" s="1">
        <v>2004</v>
      </c>
      <c r="I27" s="21">
        <f t="shared" si="2"/>
        <v>1.2000000000000002</v>
      </c>
      <c r="J27" s="21">
        <f t="shared" si="3"/>
        <v>0</v>
      </c>
      <c r="K27" s="21">
        <f t="shared" si="4"/>
        <v>0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0" t="s">
        <v>340</v>
      </c>
      <c r="C28" s="4" t="s">
        <v>79</v>
      </c>
      <c r="D28" s="4" t="s">
        <v>60</v>
      </c>
      <c r="E28" s="18">
        <v>2004</v>
      </c>
      <c r="F28" s="19">
        <v>1.2</v>
      </c>
      <c r="G28" s="1">
        <v>2004</v>
      </c>
      <c r="I28" s="21">
        <f t="shared" si="2"/>
        <v>1.2000000000000002</v>
      </c>
      <c r="J28" s="21">
        <f t="shared" si="3"/>
        <v>0</v>
      </c>
      <c r="K28" s="21">
        <f t="shared" si="4"/>
        <v>0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0" t="s">
        <v>347</v>
      </c>
      <c r="C29" s="4" t="s">
        <v>57</v>
      </c>
      <c r="D29" s="4" t="s">
        <v>58</v>
      </c>
      <c r="E29" s="18">
        <v>2004</v>
      </c>
      <c r="F29" s="19">
        <v>1.2</v>
      </c>
      <c r="G29" s="1">
        <v>2004</v>
      </c>
      <c r="I29" s="21">
        <f t="shared" si="2"/>
        <v>1.2000000000000002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0" t="s">
        <v>346</v>
      </c>
      <c r="C30" s="4" t="s">
        <v>57</v>
      </c>
      <c r="D30" s="4" t="s">
        <v>53</v>
      </c>
      <c r="E30" s="18">
        <v>2004</v>
      </c>
      <c r="F30" s="19">
        <v>1.2</v>
      </c>
      <c r="G30" s="1">
        <v>2004</v>
      </c>
      <c r="I30" s="21">
        <f t="shared" si="2"/>
        <v>1.2000000000000002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0" t="s">
        <v>361</v>
      </c>
      <c r="C31" s="4" t="s">
        <v>86</v>
      </c>
      <c r="D31" s="4" t="s">
        <v>65</v>
      </c>
      <c r="E31" s="18">
        <v>2004</v>
      </c>
      <c r="F31" s="19">
        <v>1.2</v>
      </c>
      <c r="G31" s="1">
        <v>2004</v>
      </c>
      <c r="I31" s="21">
        <f t="shared" si="2"/>
        <v>1.2000000000000002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1:13" ht="12.75">
      <c r="A32" s="8">
        <v>7</v>
      </c>
      <c r="B32" s="20" t="s">
        <v>365</v>
      </c>
      <c r="C32" s="4" t="s">
        <v>79</v>
      </c>
      <c r="D32" s="4" t="s">
        <v>63</v>
      </c>
      <c r="E32" s="18">
        <v>2004</v>
      </c>
      <c r="F32" s="19">
        <v>1.2</v>
      </c>
      <c r="G32" s="1">
        <v>2004</v>
      </c>
      <c r="I32" s="21">
        <f t="shared" si="2"/>
        <v>1.2000000000000002</v>
      </c>
      <c r="J32" s="21">
        <f t="shared" si="3"/>
        <v>0</v>
      </c>
      <c r="K32" s="21">
        <f t="shared" si="4"/>
        <v>0</v>
      </c>
      <c r="L32" s="21">
        <f t="shared" si="5"/>
        <v>0</v>
      </c>
      <c r="M32" s="21">
        <f t="shared" si="6"/>
        <v>0</v>
      </c>
    </row>
    <row r="33" spans="1:13" ht="12.75">
      <c r="A33" s="8">
        <v>8</v>
      </c>
      <c r="B33" s="20" t="s">
        <v>340</v>
      </c>
      <c r="C33" s="4" t="s">
        <v>79</v>
      </c>
      <c r="D33" s="4" t="s">
        <v>60</v>
      </c>
      <c r="E33" s="18">
        <v>2004</v>
      </c>
      <c r="F33" s="19">
        <v>1.2</v>
      </c>
      <c r="G33" s="1">
        <v>2004</v>
      </c>
      <c r="I33" s="21">
        <f t="shared" si="2"/>
        <v>1.2000000000000002</v>
      </c>
      <c r="J33" s="21">
        <f t="shared" si="3"/>
        <v>0</v>
      </c>
      <c r="K33" s="21">
        <f t="shared" si="4"/>
        <v>0</v>
      </c>
      <c r="L33" s="21">
        <f t="shared" si="5"/>
        <v>0</v>
      </c>
      <c r="M33" s="21">
        <f t="shared" si="6"/>
        <v>0</v>
      </c>
    </row>
    <row r="34" spans="9:13" ht="7.5" customHeight="1">
      <c r="I34" s="20"/>
      <c r="J34" s="20"/>
      <c r="K34" s="20"/>
      <c r="L34" s="20"/>
      <c r="M34" s="20"/>
    </row>
    <row r="35" spans="9:13" ht="12.75">
      <c r="I35" s="22">
        <f>+SUM(I26:I34)</f>
        <v>9.5</v>
      </c>
      <c r="J35" s="22">
        <f>+SUM(J26:J34)</f>
        <v>0.35000000000000003</v>
      </c>
      <c r="K35" s="22">
        <f>+SUM(K26:K34)</f>
        <v>0.35000000000000003</v>
      </c>
      <c r="L35" s="22">
        <f>+SUM(L26:L34)</f>
        <v>0.35000000000000003</v>
      </c>
      <c r="M35" s="22">
        <f>+SUM(M26:M34)</f>
        <v>0</v>
      </c>
    </row>
    <row r="36" spans="9:13" ht="12.75">
      <c r="I36" s="12"/>
      <c r="J36" s="12"/>
      <c r="K36" s="12"/>
      <c r="L36" s="12"/>
      <c r="M36" s="12"/>
    </row>
    <row r="37" spans="1:13" ht="15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2"/>
      <c r="J38" s="12"/>
      <c r="K38" s="12"/>
      <c r="L38" s="12"/>
      <c r="M38" s="12"/>
    </row>
    <row r="39" spans="1:13" ht="12.75">
      <c r="A39" s="8"/>
      <c r="B39" s="5" t="s">
        <v>23</v>
      </c>
      <c r="C39" s="6"/>
      <c r="D39" s="6"/>
      <c r="E39" s="6"/>
      <c r="F39" s="6" t="s">
        <v>22</v>
      </c>
      <c r="G39" s="6" t="s">
        <v>21</v>
      </c>
      <c r="I39" s="7">
        <f>+I$3</f>
        <v>2004</v>
      </c>
      <c r="J39" s="7">
        <f>+J$3</f>
        <v>2005</v>
      </c>
      <c r="K39" s="7">
        <f>+K$3</f>
        <v>2006</v>
      </c>
      <c r="L39" s="7">
        <f>+L$3</f>
        <v>2007</v>
      </c>
      <c r="M39" s="7">
        <f>+M$3</f>
        <v>2008</v>
      </c>
    </row>
    <row r="40" spans="1:13" ht="7.5" customHeight="1">
      <c r="A40" s="8"/>
      <c r="I40" s="12"/>
      <c r="J40" s="12"/>
      <c r="K40" s="12"/>
      <c r="L40" s="12"/>
      <c r="M40" s="12"/>
    </row>
    <row r="41" spans="1:13" ht="12.75">
      <c r="A41" s="8">
        <v>1</v>
      </c>
      <c r="B41" s="75"/>
      <c r="C41" s="75"/>
      <c r="D41" s="75"/>
      <c r="E41" s="75"/>
      <c r="F41" s="23"/>
      <c r="G41" s="4"/>
      <c r="I41" s="24"/>
      <c r="J41" s="24"/>
      <c r="K41" s="24"/>
      <c r="L41" s="24"/>
      <c r="M41" s="24"/>
    </row>
    <row r="42" spans="1:13" ht="12.75">
      <c r="A42" s="8">
        <v>2</v>
      </c>
      <c r="B42" s="75"/>
      <c r="C42" s="75"/>
      <c r="D42" s="75"/>
      <c r="E42" s="75"/>
      <c r="I42" s="24"/>
      <c r="J42" s="24"/>
      <c r="K42" s="24"/>
      <c r="L42" s="24"/>
      <c r="M42" s="24"/>
    </row>
    <row r="43" spans="1:13" ht="7.5" customHeight="1">
      <c r="A43" s="8"/>
      <c r="I43" s="24"/>
      <c r="J43" s="24"/>
      <c r="K43" s="24"/>
      <c r="L43" s="24"/>
      <c r="M43" s="24"/>
    </row>
    <row r="44" spans="1:13" ht="12.75">
      <c r="A44" s="8"/>
      <c r="I44" s="12">
        <f>+SUM(I41:I43)</f>
        <v>0</v>
      </c>
      <c r="J44" s="12">
        <f>+SUM(J41:J43)</f>
        <v>0</v>
      </c>
      <c r="K44" s="12">
        <f>+SUM(K41:K43)</f>
        <v>0</v>
      </c>
      <c r="L44" s="12">
        <f>+SUM(L41:L43)</f>
        <v>0</v>
      </c>
      <c r="M44" s="12">
        <f>+SUM(M41:M43)</f>
        <v>0</v>
      </c>
    </row>
    <row r="45" spans="9:13" ht="12.75">
      <c r="I45" s="11"/>
      <c r="J45" s="11"/>
      <c r="K45" s="11"/>
      <c r="L45" s="11"/>
      <c r="M45" s="11"/>
    </row>
    <row r="46" spans="1:13" ht="15.75">
      <c r="A46" s="13"/>
      <c r="B46" s="14" t="s">
        <v>24</v>
      </c>
      <c r="C46" s="15"/>
      <c r="D46" s="16"/>
      <c r="E46" s="16"/>
      <c r="F46" s="16"/>
      <c r="G46" s="13"/>
      <c r="H46" s="16"/>
      <c r="I46" s="17">
        <f>+I20+I35+I44</f>
        <v>70.80000000000001</v>
      </c>
      <c r="J46" s="17">
        <f>+J20+J35+J44</f>
        <v>43.85</v>
      </c>
      <c r="K46" s="17">
        <f>+K20+K35+K44</f>
        <v>38.6</v>
      </c>
      <c r="L46" s="17">
        <f>+L20+L35+L44</f>
        <v>7.35</v>
      </c>
      <c r="M46" s="17">
        <f>+M20+M35+M44</f>
        <v>0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  <ignoredErrors>
    <ignoredError sqref="I24 I4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278</v>
      </c>
      <c r="C5" s="4" t="s">
        <v>85</v>
      </c>
      <c r="D5" s="4" t="s">
        <v>49</v>
      </c>
      <c r="E5" s="18" t="s">
        <v>47</v>
      </c>
      <c r="F5" s="19">
        <v>3.05</v>
      </c>
      <c r="G5" s="1">
        <v>2008</v>
      </c>
      <c r="I5" s="21">
        <f aca="true" t="shared" si="0" ref="I5:M14">+IF($G5&gt;=I$3,$F5,0)</f>
        <v>3.05</v>
      </c>
      <c r="J5" s="21">
        <f t="shared" si="0"/>
        <v>3.05</v>
      </c>
      <c r="K5" s="21">
        <f t="shared" si="0"/>
        <v>3.05</v>
      </c>
      <c r="L5" s="21">
        <f t="shared" si="0"/>
        <v>3.05</v>
      </c>
      <c r="M5" s="21">
        <f t="shared" si="0"/>
        <v>3.05</v>
      </c>
    </row>
    <row r="6" spans="1:13" ht="12.75">
      <c r="A6" s="8">
        <v>2</v>
      </c>
      <c r="B6" s="20" t="s">
        <v>125</v>
      </c>
      <c r="C6" s="4" t="s">
        <v>87</v>
      </c>
      <c r="D6" s="4" t="s">
        <v>68</v>
      </c>
      <c r="E6" s="18" t="s">
        <v>47</v>
      </c>
      <c r="F6" s="19">
        <v>3.3</v>
      </c>
      <c r="G6" s="1">
        <v>2007</v>
      </c>
      <c r="I6" s="21">
        <f t="shared" si="0"/>
        <v>3.3</v>
      </c>
      <c r="J6" s="21">
        <f t="shared" si="0"/>
        <v>3.3</v>
      </c>
      <c r="K6" s="21">
        <f t="shared" si="0"/>
        <v>3.3</v>
      </c>
      <c r="L6" s="21">
        <f t="shared" si="0"/>
        <v>3.3</v>
      </c>
      <c r="M6" s="21">
        <f t="shared" si="0"/>
        <v>0</v>
      </c>
    </row>
    <row r="7" spans="1:13" ht="12.75">
      <c r="A7" s="8">
        <v>3</v>
      </c>
      <c r="B7" s="20" t="s">
        <v>126</v>
      </c>
      <c r="C7" s="4" t="s">
        <v>85</v>
      </c>
      <c r="D7" s="4" t="s">
        <v>56</v>
      </c>
      <c r="E7" s="18" t="s">
        <v>47</v>
      </c>
      <c r="F7" s="19">
        <v>1.1</v>
      </c>
      <c r="G7" s="1">
        <v>2007</v>
      </c>
      <c r="I7" s="21">
        <f t="shared" si="0"/>
        <v>1.1</v>
      </c>
      <c r="J7" s="21">
        <f t="shared" si="0"/>
        <v>1.1</v>
      </c>
      <c r="K7" s="21">
        <f t="shared" si="0"/>
        <v>1.1</v>
      </c>
      <c r="L7" s="21">
        <f t="shared" si="0"/>
        <v>1.1</v>
      </c>
      <c r="M7" s="21">
        <f t="shared" si="0"/>
        <v>0</v>
      </c>
    </row>
    <row r="8" spans="1:13" ht="12.75">
      <c r="A8" s="8">
        <v>4</v>
      </c>
      <c r="B8" s="20" t="s">
        <v>127</v>
      </c>
      <c r="C8" s="4" t="s">
        <v>81</v>
      </c>
      <c r="D8" s="4" t="s">
        <v>68</v>
      </c>
      <c r="E8" s="18" t="s">
        <v>47</v>
      </c>
      <c r="F8" s="19">
        <v>11</v>
      </c>
      <c r="G8" s="1">
        <v>2006</v>
      </c>
      <c r="I8" s="21">
        <f t="shared" si="0"/>
        <v>11</v>
      </c>
      <c r="J8" s="21">
        <f t="shared" si="0"/>
        <v>11</v>
      </c>
      <c r="K8" s="21">
        <f t="shared" si="0"/>
        <v>11</v>
      </c>
      <c r="L8" s="21">
        <f t="shared" si="0"/>
        <v>0</v>
      </c>
      <c r="M8" s="21">
        <f t="shared" si="0"/>
        <v>0</v>
      </c>
    </row>
    <row r="9" spans="1:13" ht="12.75">
      <c r="A9" s="8">
        <v>5</v>
      </c>
      <c r="B9" s="20" t="s">
        <v>176</v>
      </c>
      <c r="C9" s="4" t="s">
        <v>87</v>
      </c>
      <c r="D9" s="4" t="s">
        <v>56</v>
      </c>
      <c r="E9" s="18" t="s">
        <v>47</v>
      </c>
      <c r="F9" s="19">
        <v>9.5</v>
      </c>
      <c r="G9" s="1">
        <v>2006</v>
      </c>
      <c r="I9" s="21">
        <f t="shared" si="0"/>
        <v>9.5</v>
      </c>
      <c r="J9" s="21">
        <f t="shared" si="0"/>
        <v>9.5</v>
      </c>
      <c r="K9" s="21">
        <f t="shared" si="0"/>
        <v>9.5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128</v>
      </c>
      <c r="C10" s="4" t="s">
        <v>85</v>
      </c>
      <c r="D10" s="4" t="s">
        <v>76</v>
      </c>
      <c r="E10" s="18" t="s">
        <v>47</v>
      </c>
      <c r="F10" s="19">
        <v>8.25</v>
      </c>
      <c r="G10" s="2">
        <v>2006</v>
      </c>
      <c r="I10" s="21">
        <f t="shared" si="0"/>
        <v>8.25</v>
      </c>
      <c r="J10" s="21">
        <f t="shared" si="0"/>
        <v>8.25</v>
      </c>
      <c r="K10" s="21">
        <f t="shared" si="0"/>
        <v>8.25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130</v>
      </c>
      <c r="C11" s="4" t="s">
        <v>79</v>
      </c>
      <c r="D11" s="4" t="s">
        <v>69</v>
      </c>
      <c r="E11" s="18" t="s">
        <v>47</v>
      </c>
      <c r="F11" s="19">
        <v>4.25</v>
      </c>
      <c r="G11" s="1">
        <v>2006</v>
      </c>
      <c r="I11" s="21">
        <f t="shared" si="0"/>
        <v>4.25</v>
      </c>
      <c r="J11" s="21">
        <f t="shared" si="0"/>
        <v>4.25</v>
      </c>
      <c r="K11" s="21">
        <f t="shared" si="0"/>
        <v>4.25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131</v>
      </c>
      <c r="C12" s="4" t="s">
        <v>80</v>
      </c>
      <c r="D12" s="4" t="s">
        <v>62</v>
      </c>
      <c r="E12" s="18" t="s">
        <v>47</v>
      </c>
      <c r="F12" s="19">
        <v>2.25</v>
      </c>
      <c r="G12" s="1">
        <v>2006</v>
      </c>
      <c r="I12" s="21">
        <f t="shared" si="0"/>
        <v>2.25</v>
      </c>
      <c r="J12" s="21">
        <f t="shared" si="0"/>
        <v>2.25</v>
      </c>
      <c r="K12" s="21">
        <f t="shared" si="0"/>
        <v>2.25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249</v>
      </c>
      <c r="C13" s="4" t="s">
        <v>57</v>
      </c>
      <c r="D13" s="4" t="s">
        <v>73</v>
      </c>
      <c r="E13" s="18" t="s">
        <v>47</v>
      </c>
      <c r="F13" s="19">
        <v>2.25</v>
      </c>
      <c r="G13" s="1">
        <v>2006</v>
      </c>
      <c r="I13" s="21">
        <f t="shared" si="0"/>
        <v>2.25</v>
      </c>
      <c r="J13" s="21">
        <f t="shared" si="0"/>
        <v>2.25</v>
      </c>
      <c r="K13" s="21">
        <f t="shared" si="0"/>
        <v>2.25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317</v>
      </c>
      <c r="C14" s="4" t="s">
        <v>57</v>
      </c>
      <c r="D14" s="4" t="s">
        <v>65</v>
      </c>
      <c r="E14" s="18" t="s">
        <v>47</v>
      </c>
      <c r="F14" s="19">
        <v>1.45</v>
      </c>
      <c r="G14" s="1">
        <v>2006</v>
      </c>
      <c r="I14" s="21">
        <f t="shared" si="0"/>
        <v>1.45</v>
      </c>
      <c r="J14" s="21">
        <f t="shared" si="0"/>
        <v>1.45</v>
      </c>
      <c r="K14" s="21">
        <f t="shared" si="0"/>
        <v>1.45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132</v>
      </c>
      <c r="C15" s="4" t="s">
        <v>79</v>
      </c>
      <c r="D15" s="4" t="s">
        <v>64</v>
      </c>
      <c r="E15" s="18" t="s">
        <v>47</v>
      </c>
      <c r="F15" s="19">
        <v>1.25</v>
      </c>
      <c r="G15" s="1">
        <v>2006</v>
      </c>
      <c r="I15" s="21">
        <f aca="true" t="shared" si="1" ref="I15:M18">+IF($G15&gt;=I$3,$F15,0)</f>
        <v>1.25</v>
      </c>
      <c r="J15" s="21">
        <f t="shared" si="1"/>
        <v>1.25</v>
      </c>
      <c r="K15" s="21">
        <f t="shared" si="1"/>
        <v>1.25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185</v>
      </c>
      <c r="C16" s="4" t="s">
        <v>86</v>
      </c>
      <c r="D16" s="4" t="s">
        <v>53</v>
      </c>
      <c r="E16" s="18" t="s">
        <v>47</v>
      </c>
      <c r="F16" s="19">
        <v>14</v>
      </c>
      <c r="G16" s="1">
        <v>2005</v>
      </c>
      <c r="I16" s="21">
        <f t="shared" si="1"/>
        <v>14</v>
      </c>
      <c r="J16" s="21">
        <f t="shared" si="1"/>
        <v>14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254</v>
      </c>
      <c r="C17" s="4" t="s">
        <v>86</v>
      </c>
      <c r="D17" s="4" t="s">
        <v>62</v>
      </c>
      <c r="E17" s="18" t="s">
        <v>47</v>
      </c>
      <c r="F17" s="19">
        <v>4.25</v>
      </c>
      <c r="G17" s="1">
        <v>2004</v>
      </c>
      <c r="I17" s="21">
        <f t="shared" si="1"/>
        <v>4.25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375</v>
      </c>
      <c r="C18" s="4" t="s">
        <v>57</v>
      </c>
      <c r="D18" s="4" t="s">
        <v>58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2:13" ht="12.75">
      <c r="B20" s="20"/>
      <c r="D20" s="4"/>
      <c r="E20" s="18"/>
      <c r="F20" s="19"/>
      <c r="G20" s="1"/>
      <c r="I20" s="22">
        <f>+SUM(I5:I18)</f>
        <v>67.10000000000001</v>
      </c>
      <c r="J20" s="22">
        <f>+SUM(J5:J18)</f>
        <v>61.650000000000006</v>
      </c>
      <c r="K20" s="22">
        <f>+SUM(K5:K18)</f>
        <v>47.650000000000006</v>
      </c>
      <c r="L20" s="22">
        <f>+SUM(L5:L18)</f>
        <v>7.449999999999999</v>
      </c>
      <c r="M20" s="22">
        <f>+SUM(M5:M18)</f>
        <v>3.05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134</v>
      </c>
      <c r="C26" s="4" t="s">
        <v>81</v>
      </c>
      <c r="D26" s="4" t="s">
        <v>74</v>
      </c>
      <c r="E26" s="18">
        <v>2003</v>
      </c>
      <c r="F26" s="19">
        <v>2.25</v>
      </c>
      <c r="G26" s="1">
        <v>2006</v>
      </c>
      <c r="I26" s="21">
        <f aca="true" t="shared" si="2" ref="I26:I31">+CEILING(IF($I$24=E26,F26,IF($I$24&lt;=G26,F26*0.3,0)),0.05)</f>
        <v>0.7000000000000001</v>
      </c>
      <c r="J26" s="21">
        <f aca="true" t="shared" si="3" ref="J26:J31">+CEILING(IF($J$24&lt;=G26,F26*0.3,0),0.05)</f>
        <v>0.7000000000000001</v>
      </c>
      <c r="K26" s="21">
        <f aca="true" t="shared" si="4" ref="K26:K31">+CEILING(IF($K$24&lt;=G26,F26*0.3,0),0.05)</f>
        <v>0.7000000000000001</v>
      </c>
      <c r="L26" s="21">
        <f aca="true" t="shared" si="5" ref="L26:L31">+CEILING(IF($L$24&lt;=G26,F26*0.3,0),0.05)</f>
        <v>0</v>
      </c>
      <c r="M26" s="21">
        <f aca="true" t="shared" si="6" ref="M26:M31">CEILING(IF($M$24&lt;=G26,F26*0.3,0),0.05)</f>
        <v>0</v>
      </c>
    </row>
    <row r="27" spans="1:13" ht="12.75">
      <c r="A27" s="8">
        <v>2</v>
      </c>
      <c r="B27" s="20" t="s">
        <v>331</v>
      </c>
      <c r="C27" s="4" t="s">
        <v>87</v>
      </c>
      <c r="D27" s="4" t="s">
        <v>53</v>
      </c>
      <c r="E27" s="18">
        <v>2004</v>
      </c>
      <c r="F27" s="19">
        <v>1.2</v>
      </c>
      <c r="G27" s="1">
        <v>2004</v>
      </c>
      <c r="I27" s="21">
        <f t="shared" si="2"/>
        <v>1.2000000000000002</v>
      </c>
      <c r="J27" s="21">
        <f t="shared" si="3"/>
        <v>0</v>
      </c>
      <c r="K27" s="21">
        <f t="shared" si="4"/>
        <v>0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0"/>
      <c r="D28" s="4"/>
      <c r="E28" s="18"/>
      <c r="F28" s="19"/>
      <c r="G28" s="1"/>
      <c r="I28" s="21">
        <f t="shared" si="2"/>
        <v>0</v>
      </c>
      <c r="J28" s="21">
        <f t="shared" si="3"/>
        <v>0</v>
      </c>
      <c r="K28" s="21">
        <f t="shared" si="4"/>
        <v>0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0"/>
      <c r="D29" s="4"/>
      <c r="E29" s="18"/>
      <c r="F29" s="19"/>
      <c r="G29" s="1"/>
      <c r="I29" s="21">
        <f t="shared" si="2"/>
        <v>0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0"/>
      <c r="D30" s="4"/>
      <c r="E30" s="18"/>
      <c r="F30" s="19"/>
      <c r="G30" s="1"/>
      <c r="I30" s="21">
        <f t="shared" si="2"/>
        <v>0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0"/>
      <c r="D31" s="4"/>
      <c r="E31" s="18"/>
      <c r="F31" s="19"/>
      <c r="G31" s="1"/>
      <c r="I31" s="21">
        <f t="shared" si="2"/>
        <v>0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9:13" ht="7.5" customHeight="1">
      <c r="I32" s="20"/>
      <c r="J32" s="20"/>
      <c r="K32" s="20"/>
      <c r="L32" s="20"/>
      <c r="M32" s="20"/>
    </row>
    <row r="33" spans="9:13" ht="12.75">
      <c r="I33" s="22">
        <f>+SUM(I26:I32)</f>
        <v>1.9000000000000004</v>
      </c>
      <c r="J33" s="22">
        <f>+SUM(J26:J32)</f>
        <v>0.7000000000000001</v>
      </c>
      <c r="K33" s="22">
        <f>+SUM(K26:K32)</f>
        <v>0.7000000000000001</v>
      </c>
      <c r="L33" s="22">
        <f>+SUM(L26:L32)</f>
        <v>0</v>
      </c>
      <c r="M33" s="22">
        <f>+SUM(M26:M32)</f>
        <v>0</v>
      </c>
    </row>
    <row r="34" spans="9:13" ht="12.75">
      <c r="I34" s="12"/>
      <c r="J34" s="12"/>
      <c r="K34" s="12"/>
      <c r="L34" s="12"/>
      <c r="M34" s="12"/>
    </row>
    <row r="35" spans="1:13" ht="15.75">
      <c r="A35" s="77" t="s">
        <v>20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  <row r="36" spans="9:13" ht="7.5" customHeight="1">
      <c r="I36" s="12"/>
      <c r="J36" s="12"/>
      <c r="K36" s="12"/>
      <c r="L36" s="12"/>
      <c r="M36" s="12"/>
    </row>
    <row r="37" spans="1:13" ht="12.75">
      <c r="A37" s="8"/>
      <c r="B37" s="5" t="s">
        <v>23</v>
      </c>
      <c r="C37" s="6"/>
      <c r="D37" s="6"/>
      <c r="E37" s="6"/>
      <c r="F37" s="6" t="s">
        <v>22</v>
      </c>
      <c r="G37" s="6" t="s">
        <v>21</v>
      </c>
      <c r="I37" s="7">
        <f>+I$3</f>
        <v>2004</v>
      </c>
      <c r="J37" s="7">
        <f>+J$3</f>
        <v>2005</v>
      </c>
      <c r="K37" s="7">
        <f>+K$3</f>
        <v>2006</v>
      </c>
      <c r="L37" s="7">
        <f>+L$3</f>
        <v>2007</v>
      </c>
      <c r="M37" s="7">
        <f>+M$3</f>
        <v>2008</v>
      </c>
    </row>
    <row r="38" spans="1:13" ht="7.5" customHeight="1">
      <c r="A38" s="8"/>
      <c r="I38" s="12"/>
      <c r="J38" s="12"/>
      <c r="K38" s="12"/>
      <c r="L38" s="12"/>
      <c r="M38" s="12"/>
    </row>
    <row r="39" spans="1:13" ht="12.75">
      <c r="A39" s="8">
        <v>1</v>
      </c>
      <c r="B39" s="75" t="s">
        <v>108</v>
      </c>
      <c r="C39" s="75"/>
      <c r="D39" s="75"/>
      <c r="E39" s="75"/>
      <c r="F39" s="23">
        <v>0.7</v>
      </c>
      <c r="G39" s="4">
        <v>2004</v>
      </c>
      <c r="I39" s="28">
        <v>0.7</v>
      </c>
      <c r="J39" s="28">
        <v>0.7</v>
      </c>
      <c r="K39" s="28">
        <v>0</v>
      </c>
      <c r="L39" s="28">
        <v>0</v>
      </c>
      <c r="M39" s="28">
        <v>0</v>
      </c>
    </row>
    <row r="40" spans="1:13" ht="12.75">
      <c r="A40" s="8">
        <v>2</v>
      </c>
      <c r="B40" s="75"/>
      <c r="C40" s="75"/>
      <c r="D40" s="75"/>
      <c r="E40" s="75"/>
      <c r="I40" s="24"/>
      <c r="J40" s="24"/>
      <c r="K40" s="24"/>
      <c r="L40" s="24"/>
      <c r="M40" s="24"/>
    </row>
    <row r="41" spans="1:13" ht="7.5" customHeight="1">
      <c r="A41" s="8"/>
      <c r="I41" s="12"/>
      <c r="J41" s="12"/>
      <c r="K41" s="12"/>
      <c r="L41" s="12"/>
      <c r="M41" s="12"/>
    </row>
    <row r="42" spans="1:13" ht="12.75">
      <c r="A42" s="8"/>
      <c r="I42" s="12">
        <f>+SUM(I39:I41)</f>
        <v>0.7</v>
      </c>
      <c r="J42" s="12">
        <f>+SUM(J39:J41)</f>
        <v>0.7</v>
      </c>
      <c r="K42" s="12">
        <f>+SUM(K39:K41)</f>
        <v>0</v>
      </c>
      <c r="L42" s="12">
        <f>+SUM(L39:L41)</f>
        <v>0</v>
      </c>
      <c r="M42" s="12">
        <f>+SUM(M39:M41)</f>
        <v>0</v>
      </c>
    </row>
    <row r="43" spans="9:13" ht="12.75">
      <c r="I43" s="11"/>
      <c r="J43" s="11"/>
      <c r="K43" s="11"/>
      <c r="L43" s="11"/>
      <c r="M43" s="11"/>
    </row>
    <row r="44" spans="1:13" ht="15.75">
      <c r="A44" s="13"/>
      <c r="B44" s="14" t="s">
        <v>24</v>
      </c>
      <c r="C44" s="15"/>
      <c r="D44" s="16"/>
      <c r="E44" s="16"/>
      <c r="F44" s="16"/>
      <c r="G44" s="13"/>
      <c r="H44" s="16"/>
      <c r="I44" s="17">
        <f>+I20+I33+I42</f>
        <v>69.70000000000002</v>
      </c>
      <c r="J44" s="17">
        <f>+J20+J33+J42</f>
        <v>63.05000000000001</v>
      </c>
      <c r="K44" s="17">
        <f>+K20+K33+K42</f>
        <v>48.35000000000001</v>
      </c>
      <c r="L44" s="17">
        <f>+L20+L33+L42</f>
        <v>7.449999999999999</v>
      </c>
      <c r="M44" s="17">
        <f>+M20+M33+M42</f>
        <v>3.05</v>
      </c>
    </row>
  </sheetData>
  <sheetProtection/>
  <mergeCells count="5">
    <mergeCell ref="B39:E39"/>
    <mergeCell ref="B40:E40"/>
    <mergeCell ref="A1:M1"/>
    <mergeCell ref="A22:M22"/>
    <mergeCell ref="A35:M3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297</v>
      </c>
      <c r="C5" s="4" t="s">
        <v>80</v>
      </c>
      <c r="D5" s="4" t="s">
        <v>71</v>
      </c>
      <c r="E5" s="18" t="s">
        <v>47</v>
      </c>
      <c r="F5" s="19">
        <v>9.85</v>
      </c>
      <c r="G5" s="1">
        <v>2008</v>
      </c>
      <c r="I5" s="21">
        <f aca="true" t="shared" si="0" ref="I5:M14">+IF($G5&gt;=I$3,$F5,0)</f>
        <v>9.85</v>
      </c>
      <c r="J5" s="21">
        <f t="shared" si="0"/>
        <v>9.85</v>
      </c>
      <c r="K5" s="21">
        <f t="shared" si="0"/>
        <v>9.85</v>
      </c>
      <c r="L5" s="21">
        <f t="shared" si="0"/>
        <v>9.85</v>
      </c>
      <c r="M5" s="21">
        <f t="shared" si="0"/>
        <v>9.85</v>
      </c>
    </row>
    <row r="6" spans="1:13" ht="12.75">
      <c r="A6" s="8">
        <v>2</v>
      </c>
      <c r="B6" s="26" t="s">
        <v>276</v>
      </c>
      <c r="C6" s="4" t="s">
        <v>87</v>
      </c>
      <c r="D6" s="4" t="s">
        <v>72</v>
      </c>
      <c r="E6" s="18" t="s">
        <v>47</v>
      </c>
      <c r="F6" s="19">
        <v>3.65</v>
      </c>
      <c r="G6" s="1">
        <v>2008</v>
      </c>
      <c r="I6" s="21">
        <f t="shared" si="0"/>
        <v>3.65</v>
      </c>
      <c r="J6" s="21">
        <f t="shared" si="0"/>
        <v>3.65</v>
      </c>
      <c r="K6" s="21">
        <f t="shared" si="0"/>
        <v>3.65</v>
      </c>
      <c r="L6" s="21">
        <f t="shared" si="0"/>
        <v>3.65</v>
      </c>
      <c r="M6" s="21">
        <f t="shared" si="0"/>
        <v>3.65</v>
      </c>
    </row>
    <row r="7" spans="1:13" ht="12.75">
      <c r="A7" s="8">
        <v>3</v>
      </c>
      <c r="B7" s="20" t="s">
        <v>259</v>
      </c>
      <c r="C7" s="4" t="s">
        <v>85</v>
      </c>
      <c r="D7" s="4" t="s">
        <v>74</v>
      </c>
      <c r="E7" s="18" t="s">
        <v>47</v>
      </c>
      <c r="F7" s="19">
        <v>3.5</v>
      </c>
      <c r="G7" s="1">
        <v>2008</v>
      </c>
      <c r="I7" s="21">
        <f t="shared" si="0"/>
        <v>3.5</v>
      </c>
      <c r="J7" s="21">
        <f t="shared" si="0"/>
        <v>3.5</v>
      </c>
      <c r="K7" s="21">
        <f t="shared" si="0"/>
        <v>3.5</v>
      </c>
      <c r="L7" s="21">
        <f t="shared" si="0"/>
        <v>3.5</v>
      </c>
      <c r="M7" s="21">
        <f t="shared" si="0"/>
        <v>3.5</v>
      </c>
    </row>
    <row r="8" spans="1:13" ht="12.75">
      <c r="A8" s="8">
        <v>4</v>
      </c>
      <c r="B8" s="20" t="s">
        <v>282</v>
      </c>
      <c r="C8" s="4" t="s">
        <v>81</v>
      </c>
      <c r="D8" s="4" t="s">
        <v>52</v>
      </c>
      <c r="E8" s="18" t="s">
        <v>47</v>
      </c>
      <c r="F8" s="19">
        <v>1.8</v>
      </c>
      <c r="G8" s="1">
        <v>2008</v>
      </c>
      <c r="I8" s="21">
        <f t="shared" si="0"/>
        <v>1.8</v>
      </c>
      <c r="J8" s="21">
        <f t="shared" si="0"/>
        <v>1.8</v>
      </c>
      <c r="K8" s="21">
        <f t="shared" si="0"/>
        <v>1.8</v>
      </c>
      <c r="L8" s="21">
        <f t="shared" si="0"/>
        <v>1.8</v>
      </c>
      <c r="M8" s="21">
        <f t="shared" si="0"/>
        <v>1.8</v>
      </c>
    </row>
    <row r="9" spans="1:13" ht="12.75">
      <c r="A9" s="8">
        <v>5</v>
      </c>
      <c r="B9" s="20" t="s">
        <v>135</v>
      </c>
      <c r="C9" s="4" t="s">
        <v>80</v>
      </c>
      <c r="D9" s="4" t="s">
        <v>67</v>
      </c>
      <c r="E9" s="18" t="s">
        <v>47</v>
      </c>
      <c r="F9" s="19">
        <v>2.25</v>
      </c>
      <c r="G9" s="1">
        <v>2007</v>
      </c>
      <c r="I9" s="21">
        <f t="shared" si="0"/>
        <v>2.25</v>
      </c>
      <c r="J9" s="21">
        <f t="shared" si="0"/>
        <v>2.25</v>
      </c>
      <c r="K9" s="21">
        <f t="shared" si="0"/>
        <v>2.25</v>
      </c>
      <c r="L9" s="21">
        <f t="shared" si="0"/>
        <v>2.25</v>
      </c>
      <c r="M9" s="21">
        <f t="shared" si="0"/>
        <v>0</v>
      </c>
    </row>
    <row r="10" spans="1:13" ht="12.75">
      <c r="A10" s="8">
        <v>6</v>
      </c>
      <c r="B10" s="20" t="s">
        <v>136</v>
      </c>
      <c r="C10" s="4" t="s">
        <v>85</v>
      </c>
      <c r="D10" s="4" t="s">
        <v>75</v>
      </c>
      <c r="E10" s="18" t="s">
        <v>47</v>
      </c>
      <c r="F10" s="19">
        <v>1.1</v>
      </c>
      <c r="G10" s="1">
        <v>2007</v>
      </c>
      <c r="I10" s="21">
        <f t="shared" si="0"/>
        <v>1.1</v>
      </c>
      <c r="J10" s="21">
        <f t="shared" si="0"/>
        <v>1.1</v>
      </c>
      <c r="K10" s="21">
        <f t="shared" si="0"/>
        <v>1.1</v>
      </c>
      <c r="L10" s="21">
        <f t="shared" si="0"/>
        <v>1.1</v>
      </c>
      <c r="M10" s="21">
        <f t="shared" si="0"/>
        <v>0</v>
      </c>
    </row>
    <row r="11" spans="1:13" ht="12.75">
      <c r="A11" s="8">
        <v>7</v>
      </c>
      <c r="B11" s="20" t="s">
        <v>137</v>
      </c>
      <c r="C11" s="4" t="s">
        <v>86</v>
      </c>
      <c r="D11" s="4" t="s">
        <v>71</v>
      </c>
      <c r="E11" s="18" t="s">
        <v>47</v>
      </c>
      <c r="F11" s="19">
        <v>8</v>
      </c>
      <c r="G11" s="1">
        <v>2006</v>
      </c>
      <c r="I11" s="21">
        <f t="shared" si="0"/>
        <v>8</v>
      </c>
      <c r="J11" s="21">
        <f t="shared" si="0"/>
        <v>8</v>
      </c>
      <c r="K11" s="21">
        <f t="shared" si="0"/>
        <v>8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138</v>
      </c>
      <c r="C12" s="4" t="s">
        <v>86</v>
      </c>
      <c r="D12" s="4" t="s">
        <v>64</v>
      </c>
      <c r="E12" s="18" t="s">
        <v>47</v>
      </c>
      <c r="F12" s="19">
        <v>5.05</v>
      </c>
      <c r="G12" s="1">
        <v>2006</v>
      </c>
      <c r="I12" s="21">
        <f t="shared" si="0"/>
        <v>5.05</v>
      </c>
      <c r="J12" s="21">
        <f t="shared" si="0"/>
        <v>5.05</v>
      </c>
      <c r="K12" s="21">
        <f t="shared" si="0"/>
        <v>5.05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139</v>
      </c>
      <c r="C13" s="4" t="s">
        <v>79</v>
      </c>
      <c r="D13" s="4" t="s">
        <v>74</v>
      </c>
      <c r="E13" s="18" t="s">
        <v>47</v>
      </c>
      <c r="F13" s="19">
        <v>4.6</v>
      </c>
      <c r="G13" s="1">
        <v>2006</v>
      </c>
      <c r="I13" s="21">
        <f t="shared" si="0"/>
        <v>4.6</v>
      </c>
      <c r="J13" s="21">
        <f t="shared" si="0"/>
        <v>4.6</v>
      </c>
      <c r="K13" s="21">
        <f t="shared" si="0"/>
        <v>4.6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140</v>
      </c>
      <c r="C14" s="4" t="s">
        <v>87</v>
      </c>
      <c r="D14" s="4" t="s">
        <v>53</v>
      </c>
      <c r="E14" s="18" t="s">
        <v>47</v>
      </c>
      <c r="F14" s="19">
        <v>3</v>
      </c>
      <c r="G14" s="1">
        <v>2006</v>
      </c>
      <c r="I14" s="21">
        <f t="shared" si="0"/>
        <v>3</v>
      </c>
      <c r="J14" s="21">
        <f t="shared" si="0"/>
        <v>3</v>
      </c>
      <c r="K14" s="21">
        <f t="shared" si="0"/>
        <v>3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141</v>
      </c>
      <c r="C15" s="4" t="s">
        <v>57</v>
      </c>
      <c r="D15" s="4" t="s">
        <v>64</v>
      </c>
      <c r="E15" s="18" t="s">
        <v>47</v>
      </c>
      <c r="F15" s="19">
        <v>1.3</v>
      </c>
      <c r="G15" s="1">
        <v>2006</v>
      </c>
      <c r="I15" s="21">
        <f aca="true" t="shared" si="1" ref="I15:M18">+IF($G15&gt;=I$3,$F15,0)</f>
        <v>1.3</v>
      </c>
      <c r="J15" s="21">
        <f t="shared" si="1"/>
        <v>1.3</v>
      </c>
      <c r="K15" s="21">
        <f t="shared" si="1"/>
        <v>1.3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298</v>
      </c>
      <c r="C16" s="4" t="s">
        <v>79</v>
      </c>
      <c r="D16" s="4" t="s">
        <v>55</v>
      </c>
      <c r="E16" s="18" t="s">
        <v>47</v>
      </c>
      <c r="F16" s="19">
        <v>5.75</v>
      </c>
      <c r="G16" s="1">
        <v>2005</v>
      </c>
      <c r="I16" s="21">
        <f t="shared" si="1"/>
        <v>5.75</v>
      </c>
      <c r="J16" s="21">
        <f t="shared" si="1"/>
        <v>5.75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354</v>
      </c>
      <c r="C17" s="4" t="s">
        <v>81</v>
      </c>
      <c r="D17" s="4" t="s">
        <v>264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181</v>
      </c>
      <c r="C18" s="4" t="s">
        <v>87</v>
      </c>
      <c r="D18" s="4" t="s">
        <v>74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2:13" ht="12.75">
      <c r="B20" s="26"/>
      <c r="D20" s="4"/>
      <c r="E20" s="18"/>
      <c r="F20" s="19"/>
      <c r="G20" s="1"/>
      <c r="I20" s="22">
        <f>+SUM(I5:I18)</f>
        <v>52.25000000000001</v>
      </c>
      <c r="J20" s="22">
        <f>+SUM(J5:J18)</f>
        <v>49.85</v>
      </c>
      <c r="K20" s="22">
        <f>+SUM(K5:K18)</f>
        <v>44.1</v>
      </c>
      <c r="L20" s="22">
        <f>+SUM(L5:L18)</f>
        <v>22.150000000000002</v>
      </c>
      <c r="M20" s="22">
        <f>+SUM(M5:M18)</f>
        <v>18.8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255</v>
      </c>
      <c r="C26" s="4" t="s">
        <v>85</v>
      </c>
      <c r="D26" s="4" t="s">
        <v>62</v>
      </c>
      <c r="E26" s="18">
        <v>2004</v>
      </c>
      <c r="F26" s="19">
        <v>1.2</v>
      </c>
      <c r="G26" s="1">
        <v>2008</v>
      </c>
      <c r="I26" s="21">
        <f>+CEILING(IF($I$24=E26,F26,IF($I$24&lt;=G26,F26*0.3,0)),0.05)</f>
        <v>1.2000000000000002</v>
      </c>
      <c r="J26" s="21">
        <f>+CEILING(IF($J$24&lt;=G26,F26*0.3,0),0.05)</f>
        <v>0.4</v>
      </c>
      <c r="K26" s="21">
        <f>+CEILING(IF($K$24&lt;=G26,F26*0.3,0),0.05)</f>
        <v>0.4</v>
      </c>
      <c r="L26" s="21">
        <f>+CEILING(IF($L$24&lt;=G26,F26*0.3,0),0.05)</f>
        <v>0.4</v>
      </c>
      <c r="M26" s="21">
        <f>CEILING(IF($M$24&lt;=G26,F26*0.3,0),0.05)</f>
        <v>0.4</v>
      </c>
    </row>
    <row r="27" spans="1:13" ht="12.75">
      <c r="A27" s="8">
        <v>2</v>
      </c>
      <c r="B27" s="20" t="s">
        <v>248</v>
      </c>
      <c r="C27" s="4" t="s">
        <v>80</v>
      </c>
      <c r="D27" s="4" t="s">
        <v>73</v>
      </c>
      <c r="E27" s="18">
        <v>2004</v>
      </c>
      <c r="F27" s="19">
        <v>1.95</v>
      </c>
      <c r="G27" s="1">
        <v>2007</v>
      </c>
      <c r="I27" s="21">
        <f>+CEILING(IF($I$24=E27,F27,IF($I$24&lt;=G27,F27*0.3,0)),0.05)</f>
        <v>1.9500000000000002</v>
      </c>
      <c r="J27" s="21">
        <f>+CEILING(IF($J$24&lt;=G27,F27*0.3,0),0.05)</f>
        <v>0.6000000000000001</v>
      </c>
      <c r="K27" s="21">
        <f>+CEILING(IF($K$24&lt;=G27,F27*0.3,0),0.05)</f>
        <v>0.6000000000000001</v>
      </c>
      <c r="L27" s="21">
        <f>+CEILING(IF($L$24&lt;=G27,F27*0.3,0),0.05)</f>
        <v>0.6000000000000001</v>
      </c>
      <c r="M27" s="21">
        <f>CEILING(IF($M$24&lt;=G27,F27*0.3,0),0.05)</f>
        <v>0</v>
      </c>
    </row>
    <row r="28" spans="1:13" ht="12.75">
      <c r="A28" s="8">
        <v>3</v>
      </c>
      <c r="B28" s="20" t="s">
        <v>269</v>
      </c>
      <c r="C28" s="4" t="s">
        <v>81</v>
      </c>
      <c r="D28" s="4" t="s">
        <v>78</v>
      </c>
      <c r="E28" s="18">
        <v>2004</v>
      </c>
      <c r="F28" s="19">
        <v>2.5</v>
      </c>
      <c r="G28" s="1">
        <v>2004</v>
      </c>
      <c r="I28" s="21">
        <f>+CEILING(IF($I$24=E28,F28,IF($I$24&lt;=G28,F28*0.3,0)),0.05)</f>
        <v>2.5</v>
      </c>
      <c r="J28" s="21">
        <f>+CEILING(IF($J$24&lt;=G28,F28*0.3,0),0.05)</f>
        <v>0</v>
      </c>
      <c r="K28" s="21">
        <f>+CEILING(IF($K$24&lt;=G28,F28*0.3,0),0.05)</f>
        <v>0</v>
      </c>
      <c r="L28" s="21">
        <f>+CEILING(IF($L$24&lt;=G28,F28*0.3,0),0.05)</f>
        <v>0</v>
      </c>
      <c r="M28" s="21">
        <f>CEILING(IF($M$24&lt;=G28,F28*0.3,0),0.05)</f>
        <v>0</v>
      </c>
    </row>
    <row r="29" spans="1:13" ht="12.75">
      <c r="A29" s="8">
        <v>4</v>
      </c>
      <c r="B29" s="20" t="s">
        <v>320</v>
      </c>
      <c r="C29" s="4" t="s">
        <v>57</v>
      </c>
      <c r="D29" s="4" t="s">
        <v>49</v>
      </c>
      <c r="E29" s="18">
        <v>2003</v>
      </c>
      <c r="F29" s="19">
        <v>1</v>
      </c>
      <c r="G29" s="1">
        <v>2004</v>
      </c>
      <c r="I29" s="21">
        <f>+CEILING(IF($I$24=E29,F29,IF($I$24&lt;=G29,F29*0.3,0)),0.05)</f>
        <v>0.30000000000000004</v>
      </c>
      <c r="J29" s="21">
        <f>+CEILING(IF($J$24&lt;=G29,F29*0.3,0),0.05)</f>
        <v>0</v>
      </c>
      <c r="K29" s="21">
        <f>+CEILING(IF($K$24&lt;=G29,F29*0.3,0),0.05)</f>
        <v>0</v>
      </c>
      <c r="L29" s="21">
        <f>+CEILING(IF($L$24&lt;=G29,F29*0.3,0),0.05)</f>
        <v>0</v>
      </c>
      <c r="M29" s="21">
        <f>CEILING(IF($M$24&lt;=G29,F29*0.3,0),0.05)</f>
        <v>0</v>
      </c>
    </row>
    <row r="30" spans="1:13" ht="12.75">
      <c r="A30" s="8">
        <v>5</v>
      </c>
      <c r="B30" s="20"/>
      <c r="D30" s="4"/>
      <c r="E30" s="18"/>
      <c r="F30" s="19"/>
      <c r="G30" s="1"/>
      <c r="I30" s="21">
        <f>+CEILING(IF($I$24=E30,F30,IF($I$24&lt;=G30,F30*0.3,0)),0.05)</f>
        <v>0</v>
      </c>
      <c r="J30" s="21">
        <f>+CEILING(IF($J$24&lt;=G30,F30*0.3,0),0.05)</f>
        <v>0</v>
      </c>
      <c r="K30" s="21">
        <f>+CEILING(IF($K$24&lt;=G30,F30*0.3,0),0.05)</f>
        <v>0</v>
      </c>
      <c r="L30" s="21">
        <f>+CEILING(IF($L$24&lt;=G30,F30*0.3,0),0.05)</f>
        <v>0</v>
      </c>
      <c r="M30" s="21">
        <f>CEILING(IF($M$24&lt;=G30,F30*0.3,0),0.05)</f>
        <v>0</v>
      </c>
    </row>
    <row r="31" spans="9:13" ht="7.5" customHeight="1">
      <c r="I31" s="20"/>
      <c r="J31" s="20"/>
      <c r="K31" s="20"/>
      <c r="L31" s="20"/>
      <c r="M31" s="20"/>
    </row>
    <row r="32" spans="9:13" ht="12.75">
      <c r="I32" s="22">
        <f>+SUM(I26:I31)</f>
        <v>5.95</v>
      </c>
      <c r="J32" s="22">
        <f>+SUM(J26:J31)</f>
        <v>1</v>
      </c>
      <c r="K32" s="22">
        <f>+SUM(K26:K31)</f>
        <v>1</v>
      </c>
      <c r="L32" s="22">
        <f>+SUM(L26:L31)</f>
        <v>1</v>
      </c>
      <c r="M32" s="22">
        <f>+SUM(M26:M31)</f>
        <v>0.4</v>
      </c>
    </row>
    <row r="33" spans="9:13" ht="12.75">
      <c r="I33" s="12"/>
      <c r="J33" s="12"/>
      <c r="K33" s="12"/>
      <c r="L33" s="12"/>
      <c r="M33" s="12"/>
    </row>
    <row r="34" spans="1:13" ht="15.75">
      <c r="A34" s="77" t="s">
        <v>20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2"/>
      <c r="J35" s="12"/>
      <c r="K35" s="12"/>
      <c r="L35" s="12"/>
      <c r="M35" s="12"/>
    </row>
    <row r="36" spans="1:13" ht="12.75">
      <c r="A36" s="8"/>
      <c r="B36" s="5" t="s">
        <v>23</v>
      </c>
      <c r="C36" s="6"/>
      <c r="D36" s="6"/>
      <c r="E36" s="6"/>
      <c r="F36" s="6" t="s">
        <v>22</v>
      </c>
      <c r="G36" s="6" t="s">
        <v>21</v>
      </c>
      <c r="I36" s="7">
        <f>+I$3</f>
        <v>2004</v>
      </c>
      <c r="J36" s="7">
        <f>+J$3</f>
        <v>2005</v>
      </c>
      <c r="K36" s="7">
        <f>+K$3</f>
        <v>2006</v>
      </c>
      <c r="L36" s="7">
        <f>+L$3</f>
        <v>2007</v>
      </c>
      <c r="M36" s="7">
        <f>+M$3</f>
        <v>2008</v>
      </c>
    </row>
    <row r="37" spans="1:13" ht="7.5" customHeight="1">
      <c r="A37" s="8"/>
      <c r="I37" s="12"/>
      <c r="J37" s="12"/>
      <c r="K37" s="12"/>
      <c r="L37" s="12"/>
      <c r="M37" s="12"/>
    </row>
    <row r="38" spans="1:13" ht="12.75">
      <c r="A38" s="8">
        <v>1</v>
      </c>
      <c r="B38" s="75" t="s">
        <v>369</v>
      </c>
      <c r="C38" s="75"/>
      <c r="D38" s="75"/>
      <c r="E38" s="75"/>
      <c r="F38" s="23">
        <v>3.75</v>
      </c>
      <c r="G38" s="1">
        <v>2004</v>
      </c>
      <c r="I38" s="28">
        <v>3.75</v>
      </c>
      <c r="J38" s="28">
        <v>0</v>
      </c>
      <c r="K38" s="28">
        <v>0</v>
      </c>
      <c r="L38" s="28">
        <v>0</v>
      </c>
      <c r="M38" s="28">
        <v>0</v>
      </c>
    </row>
    <row r="39" spans="1:13" ht="12.75">
      <c r="A39" s="8">
        <v>2</v>
      </c>
      <c r="B39" s="75"/>
      <c r="C39" s="75"/>
      <c r="D39" s="75"/>
      <c r="E39" s="75"/>
      <c r="I39" s="12"/>
      <c r="J39" s="12"/>
      <c r="K39" s="12"/>
      <c r="L39" s="12"/>
      <c r="M39" s="12"/>
    </row>
    <row r="40" spans="1:13" ht="7.5" customHeight="1">
      <c r="A40" s="8"/>
      <c r="I40" s="12"/>
      <c r="J40" s="12"/>
      <c r="K40" s="12"/>
      <c r="L40" s="12"/>
      <c r="M40" s="12"/>
    </row>
    <row r="41" spans="1:13" ht="12.75">
      <c r="A41" s="8"/>
      <c r="I41" s="12">
        <f>+SUM(I38:I40)</f>
        <v>3.75</v>
      </c>
      <c r="J41" s="12">
        <f>+SUM(J38:J40)</f>
        <v>0</v>
      </c>
      <c r="K41" s="12">
        <f>+SUM(K38:K40)</f>
        <v>0</v>
      </c>
      <c r="L41" s="12">
        <f>+SUM(L38:L40)</f>
        <v>0</v>
      </c>
      <c r="M41" s="12">
        <f>+SUM(M38:M40)</f>
        <v>0</v>
      </c>
    </row>
    <row r="42" spans="1:13" ht="12.75">
      <c r="A42" s="8"/>
      <c r="I42" s="11"/>
      <c r="J42" s="11"/>
      <c r="K42" s="11"/>
      <c r="L42" s="11"/>
      <c r="M42" s="11"/>
    </row>
    <row r="43" spans="1:13" ht="15.75">
      <c r="A43" s="13"/>
      <c r="B43" s="14" t="s">
        <v>24</v>
      </c>
      <c r="C43" s="15"/>
      <c r="D43" s="16"/>
      <c r="E43" s="16"/>
      <c r="F43" s="16"/>
      <c r="G43" s="13"/>
      <c r="H43" s="16"/>
      <c r="I43" s="17">
        <f>+I20+I32+I41</f>
        <v>61.95000000000001</v>
      </c>
      <c r="J43" s="17">
        <f>+J20+J32+J41</f>
        <v>50.85</v>
      </c>
      <c r="K43" s="17">
        <f>+K20+K32+K41</f>
        <v>45.1</v>
      </c>
      <c r="L43" s="17">
        <f>+L20+L32+L41</f>
        <v>23.150000000000002</v>
      </c>
      <c r="M43" s="17">
        <f>+M20+M32+M41</f>
        <v>19.2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260</v>
      </c>
      <c r="C5" s="4" t="s">
        <v>85</v>
      </c>
      <c r="D5" s="4" t="s">
        <v>53</v>
      </c>
      <c r="E5" s="18" t="s">
        <v>47</v>
      </c>
      <c r="F5" s="19">
        <v>1.2</v>
      </c>
      <c r="G5" s="1">
        <v>2008</v>
      </c>
      <c r="I5" s="21">
        <f aca="true" t="shared" si="0" ref="I5:M14">+IF($G5&gt;=I$3,$F5,0)</f>
        <v>1.2</v>
      </c>
      <c r="J5" s="21">
        <f t="shared" si="0"/>
        <v>1.2</v>
      </c>
      <c r="K5" s="21">
        <f t="shared" si="0"/>
        <v>1.2</v>
      </c>
      <c r="L5" s="21">
        <f t="shared" si="0"/>
        <v>1.2</v>
      </c>
      <c r="M5" s="21">
        <f t="shared" si="0"/>
        <v>1.2</v>
      </c>
    </row>
    <row r="6" spans="1:13" ht="12.75">
      <c r="A6" s="8">
        <v>2</v>
      </c>
      <c r="B6" s="20" t="s">
        <v>284</v>
      </c>
      <c r="C6" s="4" t="s">
        <v>80</v>
      </c>
      <c r="D6" s="4" t="s">
        <v>75</v>
      </c>
      <c r="E6" s="18" t="s">
        <v>47</v>
      </c>
      <c r="F6" s="19">
        <v>1.2</v>
      </c>
      <c r="G6" s="1">
        <v>2008</v>
      </c>
      <c r="I6" s="21">
        <f t="shared" si="0"/>
        <v>1.2</v>
      </c>
      <c r="J6" s="21">
        <f t="shared" si="0"/>
        <v>1.2</v>
      </c>
      <c r="K6" s="21">
        <f t="shared" si="0"/>
        <v>1.2</v>
      </c>
      <c r="L6" s="21">
        <f t="shared" si="0"/>
        <v>1.2</v>
      </c>
      <c r="M6" s="21">
        <f t="shared" si="0"/>
        <v>1.2</v>
      </c>
    </row>
    <row r="7" spans="1:13" ht="12.75">
      <c r="A7" s="8">
        <v>3</v>
      </c>
      <c r="B7" s="20" t="s">
        <v>147</v>
      </c>
      <c r="C7" s="4" t="s">
        <v>86</v>
      </c>
      <c r="D7" s="4" t="s">
        <v>48</v>
      </c>
      <c r="E7" s="18" t="s">
        <v>47</v>
      </c>
      <c r="F7" s="19">
        <v>6.4</v>
      </c>
      <c r="G7" s="1">
        <v>2007</v>
      </c>
      <c r="I7" s="21">
        <f t="shared" si="0"/>
        <v>6.4</v>
      </c>
      <c r="J7" s="21">
        <f t="shared" si="0"/>
        <v>6.4</v>
      </c>
      <c r="K7" s="21">
        <f t="shared" si="0"/>
        <v>6.4</v>
      </c>
      <c r="L7" s="21">
        <f t="shared" si="0"/>
        <v>6.4</v>
      </c>
      <c r="M7" s="21">
        <f t="shared" si="0"/>
        <v>0</v>
      </c>
    </row>
    <row r="8" spans="1:13" ht="12.75">
      <c r="A8" s="8">
        <v>4</v>
      </c>
      <c r="B8" s="20" t="s">
        <v>307</v>
      </c>
      <c r="C8" s="4" t="s">
        <v>81</v>
      </c>
      <c r="D8" s="4" t="s">
        <v>49</v>
      </c>
      <c r="E8" s="18" t="s">
        <v>47</v>
      </c>
      <c r="F8" s="19">
        <v>6.05</v>
      </c>
      <c r="G8" s="1">
        <v>2007</v>
      </c>
      <c r="I8" s="21">
        <f t="shared" si="0"/>
        <v>6.05</v>
      </c>
      <c r="J8" s="21">
        <f t="shared" si="0"/>
        <v>6.05</v>
      </c>
      <c r="K8" s="21">
        <f t="shared" si="0"/>
        <v>6.05</v>
      </c>
      <c r="L8" s="21">
        <f t="shared" si="0"/>
        <v>6.05</v>
      </c>
      <c r="M8" s="21">
        <f t="shared" si="0"/>
        <v>0</v>
      </c>
    </row>
    <row r="9" spans="1:13" ht="12.75">
      <c r="A9" s="8">
        <v>5</v>
      </c>
      <c r="B9" s="20" t="s">
        <v>309</v>
      </c>
      <c r="C9" s="4" t="s">
        <v>86</v>
      </c>
      <c r="D9" s="4" t="s">
        <v>59</v>
      </c>
      <c r="E9" s="18" t="s">
        <v>47</v>
      </c>
      <c r="F9" s="19">
        <v>2.25</v>
      </c>
      <c r="G9" s="1">
        <v>2007</v>
      </c>
      <c r="I9" s="21">
        <f t="shared" si="0"/>
        <v>2.25</v>
      </c>
      <c r="J9" s="21">
        <f t="shared" si="0"/>
        <v>2.25</v>
      </c>
      <c r="K9" s="21">
        <f t="shared" si="0"/>
        <v>2.25</v>
      </c>
      <c r="L9" s="21">
        <f t="shared" si="0"/>
        <v>2.25</v>
      </c>
      <c r="M9" s="21">
        <f t="shared" si="0"/>
        <v>0</v>
      </c>
    </row>
    <row r="10" spans="1:13" ht="12.75">
      <c r="A10" s="8">
        <v>6</v>
      </c>
      <c r="B10" s="20" t="s">
        <v>145</v>
      </c>
      <c r="C10" s="4" t="s">
        <v>79</v>
      </c>
      <c r="D10" s="4" t="s">
        <v>49</v>
      </c>
      <c r="E10" s="18" t="s">
        <v>47</v>
      </c>
      <c r="F10" s="19">
        <v>13</v>
      </c>
      <c r="G10" s="1">
        <v>2006</v>
      </c>
      <c r="I10" s="21">
        <f t="shared" si="0"/>
        <v>13</v>
      </c>
      <c r="J10" s="21">
        <f t="shared" si="0"/>
        <v>13</v>
      </c>
      <c r="K10" s="21">
        <f t="shared" si="0"/>
        <v>13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146</v>
      </c>
      <c r="C11" s="4" t="s">
        <v>81</v>
      </c>
      <c r="D11" s="4" t="s">
        <v>55</v>
      </c>
      <c r="E11" s="18" t="s">
        <v>47</v>
      </c>
      <c r="F11" s="19">
        <v>12.5</v>
      </c>
      <c r="G11" s="1">
        <v>2006</v>
      </c>
      <c r="I11" s="21">
        <f t="shared" si="0"/>
        <v>12.5</v>
      </c>
      <c r="J11" s="21">
        <f t="shared" si="0"/>
        <v>12.5</v>
      </c>
      <c r="K11" s="21">
        <f t="shared" si="0"/>
        <v>12.5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144</v>
      </c>
      <c r="C12" s="4" t="s">
        <v>81</v>
      </c>
      <c r="D12" s="4" t="s">
        <v>46</v>
      </c>
      <c r="E12" s="18" t="s">
        <v>47</v>
      </c>
      <c r="F12" s="19">
        <v>11</v>
      </c>
      <c r="G12" s="1">
        <v>2005</v>
      </c>
      <c r="I12" s="21">
        <f t="shared" si="0"/>
        <v>11</v>
      </c>
      <c r="J12" s="21">
        <f t="shared" si="0"/>
        <v>11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349</v>
      </c>
      <c r="C13" s="4" t="s">
        <v>45</v>
      </c>
      <c r="D13" s="4" t="s">
        <v>52</v>
      </c>
      <c r="E13" s="18" t="s">
        <v>47</v>
      </c>
      <c r="F13" s="19">
        <v>1.2</v>
      </c>
      <c r="G13" s="2">
        <v>2004</v>
      </c>
      <c r="I13" s="21">
        <f t="shared" si="0"/>
        <v>1.2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143</v>
      </c>
      <c r="C14" s="4" t="s">
        <v>87</v>
      </c>
      <c r="D14" s="4" t="s">
        <v>72</v>
      </c>
      <c r="E14" s="18" t="s">
        <v>47</v>
      </c>
      <c r="F14" s="19">
        <v>9</v>
      </c>
      <c r="G14" s="1">
        <v>2004</v>
      </c>
      <c r="I14" s="21">
        <f t="shared" si="0"/>
        <v>9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355</v>
      </c>
      <c r="C15" s="4" t="s">
        <v>87</v>
      </c>
      <c r="D15" s="4" t="s">
        <v>264</v>
      </c>
      <c r="E15" s="18" t="s">
        <v>47</v>
      </c>
      <c r="F15" s="19">
        <v>1.2</v>
      </c>
      <c r="G15" s="1">
        <v>2004</v>
      </c>
      <c r="I15" s="21">
        <f aca="true" t="shared" si="1" ref="I15:M18">+IF($G15&gt;=I$3,$F15,0)</f>
        <v>1.2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142</v>
      </c>
      <c r="C16" s="4" t="s">
        <v>57</v>
      </c>
      <c r="D16" s="4" t="s">
        <v>49</v>
      </c>
      <c r="E16" s="18" t="s">
        <v>47</v>
      </c>
      <c r="F16" s="19">
        <v>2</v>
      </c>
      <c r="G16" s="1">
        <v>2004</v>
      </c>
      <c r="I16" s="21">
        <f t="shared" si="1"/>
        <v>2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366</v>
      </c>
      <c r="C17" s="4" t="s">
        <v>80</v>
      </c>
      <c r="D17" s="4" t="s">
        <v>48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133</v>
      </c>
      <c r="C18" s="4" t="s">
        <v>79</v>
      </c>
      <c r="D18" s="4" t="s">
        <v>46</v>
      </c>
      <c r="E18" s="18" t="s">
        <v>47</v>
      </c>
      <c r="F18" s="19">
        <v>1.9</v>
      </c>
      <c r="G18" s="1">
        <v>2004</v>
      </c>
      <c r="I18" s="21">
        <f t="shared" si="1"/>
        <v>1.9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2:13" ht="12.75">
      <c r="B20" s="20"/>
      <c r="D20" s="4"/>
      <c r="E20" s="18"/>
      <c r="F20" s="19"/>
      <c r="G20" s="1"/>
      <c r="I20" s="22">
        <f>+SUM(I5:I18)</f>
        <v>70.10000000000001</v>
      </c>
      <c r="J20" s="22">
        <f>+SUM(J5:J18)</f>
        <v>53.6</v>
      </c>
      <c r="K20" s="22">
        <f>+SUM(K5:K18)</f>
        <v>42.6</v>
      </c>
      <c r="L20" s="22">
        <f>+SUM(L5:L18)</f>
        <v>17.1</v>
      </c>
      <c r="M20" s="22">
        <f>+SUM(M5:M18)</f>
        <v>2.4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+$M$3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82</v>
      </c>
      <c r="C26" s="4" t="s">
        <v>86</v>
      </c>
      <c r="D26" s="4" t="s">
        <v>72</v>
      </c>
      <c r="E26" s="18">
        <v>2004</v>
      </c>
      <c r="F26" s="19">
        <v>1.7</v>
      </c>
      <c r="G26" s="2">
        <v>2005</v>
      </c>
      <c r="I26" s="21">
        <f aca="true" t="shared" si="2" ref="I26:I35">+CEILING(IF($I$24=E26,F26,IF($I$24&lt;=G26,F26*0.3,0)),0.05)</f>
        <v>1.7000000000000002</v>
      </c>
      <c r="J26" s="21">
        <f aca="true" t="shared" si="3" ref="J26:J35">+CEILING(IF($J$24&lt;=G26,F26*0.3,0),0.05)</f>
        <v>0.55</v>
      </c>
      <c r="K26" s="21">
        <f aca="true" t="shared" si="4" ref="K26:K35">+CEILING(IF($K$24&lt;=G26,F26*0.3,0),0.05)</f>
        <v>0</v>
      </c>
      <c r="L26" s="21">
        <f aca="true" t="shared" si="5" ref="L26:L35">+CEILING(IF($L$24&lt;=G26,F26*0.3,0),0.05)</f>
        <v>0</v>
      </c>
      <c r="M26" s="21">
        <f aca="true" t="shared" si="6" ref="M26:M35">CEILING(IF($M$24&lt;=G26,F26*0.3,0),0.05)</f>
        <v>0</v>
      </c>
    </row>
    <row r="27" spans="1:13" ht="12.75">
      <c r="A27" s="8">
        <v>2</v>
      </c>
      <c r="B27" s="20" t="s">
        <v>84</v>
      </c>
      <c r="C27" s="4" t="s">
        <v>79</v>
      </c>
      <c r="D27" s="4" t="s">
        <v>75</v>
      </c>
      <c r="E27" s="18">
        <v>2002</v>
      </c>
      <c r="F27" s="19">
        <v>1.5</v>
      </c>
      <c r="G27" s="1">
        <v>2005</v>
      </c>
      <c r="I27" s="21">
        <f t="shared" si="2"/>
        <v>0.45</v>
      </c>
      <c r="J27" s="21">
        <f t="shared" si="3"/>
        <v>0.45</v>
      </c>
      <c r="K27" s="21">
        <f t="shared" si="4"/>
        <v>0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0" t="s">
        <v>310</v>
      </c>
      <c r="C28" s="4" t="s">
        <v>80</v>
      </c>
      <c r="D28" s="4" t="s">
        <v>74</v>
      </c>
      <c r="E28" s="18">
        <v>2004</v>
      </c>
      <c r="F28" s="19">
        <v>3.5</v>
      </c>
      <c r="G28" s="1">
        <v>2004</v>
      </c>
      <c r="I28" s="21">
        <f t="shared" si="2"/>
        <v>3.5</v>
      </c>
      <c r="J28" s="21">
        <f t="shared" si="3"/>
        <v>0</v>
      </c>
      <c r="K28" s="21">
        <f t="shared" si="4"/>
        <v>0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0" t="s">
        <v>83</v>
      </c>
      <c r="C29" s="4" t="s">
        <v>57</v>
      </c>
      <c r="D29" s="4" t="s">
        <v>61</v>
      </c>
      <c r="E29" s="18">
        <v>2003</v>
      </c>
      <c r="F29" s="19">
        <v>3.25</v>
      </c>
      <c r="G29" s="1">
        <v>2004</v>
      </c>
      <c r="I29" s="21">
        <f t="shared" si="2"/>
        <v>1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0" t="s">
        <v>311</v>
      </c>
      <c r="C30" s="4" t="s">
        <v>79</v>
      </c>
      <c r="D30" s="4" t="s">
        <v>76</v>
      </c>
      <c r="E30" s="18">
        <v>2004</v>
      </c>
      <c r="F30" s="19">
        <v>1.2</v>
      </c>
      <c r="G30" s="1">
        <v>2004</v>
      </c>
      <c r="I30" s="21">
        <f t="shared" si="2"/>
        <v>1.2000000000000002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0" t="s">
        <v>322</v>
      </c>
      <c r="C31" s="4" t="s">
        <v>85</v>
      </c>
      <c r="D31" s="4" t="s">
        <v>66</v>
      </c>
      <c r="E31" s="18">
        <v>2004</v>
      </c>
      <c r="F31" s="19">
        <v>1.2</v>
      </c>
      <c r="G31" s="1">
        <v>2004</v>
      </c>
      <c r="I31" s="21">
        <f t="shared" si="2"/>
        <v>1.2000000000000002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1:13" ht="12.75">
      <c r="A32" s="8">
        <v>7</v>
      </c>
      <c r="B32" s="20" t="s">
        <v>308</v>
      </c>
      <c r="C32" s="4" t="s">
        <v>57</v>
      </c>
      <c r="D32" s="4" t="s">
        <v>264</v>
      </c>
      <c r="E32" s="18">
        <v>2004</v>
      </c>
      <c r="F32" s="19">
        <v>1.2</v>
      </c>
      <c r="G32" s="1">
        <v>2004</v>
      </c>
      <c r="I32" s="21">
        <f>+CEILING(IF($I$24=E32,F32,IF($I$24&lt;=G32,F32*0.3,0)),0.05)</f>
        <v>1.2000000000000002</v>
      </c>
      <c r="J32" s="21">
        <f>+CEILING(IF($J$24&lt;=G32,F32*0.3,0),0.05)</f>
        <v>0</v>
      </c>
      <c r="K32" s="21">
        <f>+CEILING(IF($K$24&lt;=G32,F32*0.3,0),0.05)</f>
        <v>0</v>
      </c>
      <c r="L32" s="21">
        <f>+CEILING(IF($L$24&lt;=G32,F32*0.3,0),0.05)</f>
        <v>0</v>
      </c>
      <c r="M32" s="21">
        <f>CEILING(IF($M$24&lt;=G32,F32*0.3,0),0.05)</f>
        <v>0</v>
      </c>
    </row>
    <row r="33" spans="1:13" ht="12.75">
      <c r="A33" s="8">
        <v>8</v>
      </c>
      <c r="B33" s="20" t="s">
        <v>335</v>
      </c>
      <c r="C33" s="4" t="s">
        <v>51</v>
      </c>
      <c r="D33" s="4" t="s">
        <v>54</v>
      </c>
      <c r="E33" s="18">
        <v>2004</v>
      </c>
      <c r="F33" s="19">
        <v>1.2</v>
      </c>
      <c r="G33" s="1">
        <v>2004</v>
      </c>
      <c r="I33" s="21">
        <f>+CEILING(IF($I$24=E33,F33,IF($I$24&lt;=G33,F33*0.3,0)),0.05)</f>
        <v>1.2000000000000002</v>
      </c>
      <c r="J33" s="21">
        <f>+CEILING(IF($J$24&lt;=G33,F33*0.3,0),0.05)</f>
        <v>0</v>
      </c>
      <c r="K33" s="21">
        <f>+CEILING(IF($K$24&lt;=G33,F33*0.3,0),0.05)</f>
        <v>0</v>
      </c>
      <c r="L33" s="21">
        <f>+CEILING(IF($L$24&lt;=G33,F33*0.3,0),0.05)</f>
        <v>0</v>
      </c>
      <c r="M33" s="21">
        <f>CEILING(IF($M$24&lt;=G33,F33*0.3,0),0.05)</f>
        <v>0</v>
      </c>
    </row>
    <row r="34" spans="1:13" ht="12.75">
      <c r="A34" s="8">
        <v>9</v>
      </c>
      <c r="B34" s="20" t="s">
        <v>343</v>
      </c>
      <c r="C34" s="4" t="s">
        <v>57</v>
      </c>
      <c r="D34" s="4" t="s">
        <v>58</v>
      </c>
      <c r="E34" s="18">
        <v>2004</v>
      </c>
      <c r="F34" s="19">
        <v>1.2</v>
      </c>
      <c r="G34" s="1">
        <v>2004</v>
      </c>
      <c r="I34" s="21">
        <f>+CEILING(IF($I$24=E34,F34,IF($I$24&lt;=G34,F34*0.3,0)),0.05)</f>
        <v>1.2000000000000002</v>
      </c>
      <c r="J34" s="21">
        <f>+CEILING(IF($J$24&lt;=G34,F34*0.3,0),0.05)</f>
        <v>0</v>
      </c>
      <c r="K34" s="21">
        <f>+CEILING(IF($K$24&lt;=G34,F34*0.3,0),0.05)</f>
        <v>0</v>
      </c>
      <c r="L34" s="21">
        <f>+CEILING(IF($L$24&lt;=G34,F34*0.3,0),0.05)</f>
        <v>0</v>
      </c>
      <c r="M34" s="21">
        <f>CEILING(IF($M$24&lt;=G34,F34*0.3,0),0.05)</f>
        <v>0</v>
      </c>
    </row>
    <row r="35" spans="1:13" ht="12.75">
      <c r="A35" s="8">
        <v>10</v>
      </c>
      <c r="B35" s="20"/>
      <c r="D35" s="4"/>
      <c r="E35" s="18"/>
      <c r="F35" s="19"/>
      <c r="G35" s="1"/>
      <c r="I35" s="21">
        <f t="shared" si="2"/>
        <v>0</v>
      </c>
      <c r="J35" s="21">
        <f t="shared" si="3"/>
        <v>0</v>
      </c>
      <c r="K35" s="21">
        <f t="shared" si="4"/>
        <v>0</v>
      </c>
      <c r="L35" s="21">
        <f t="shared" si="5"/>
        <v>0</v>
      </c>
      <c r="M35" s="21">
        <f t="shared" si="6"/>
        <v>0</v>
      </c>
    </row>
    <row r="36" spans="9:13" ht="7.5" customHeight="1">
      <c r="I36" s="20"/>
      <c r="J36" s="20"/>
      <c r="K36" s="20"/>
      <c r="L36" s="20"/>
      <c r="M36" s="20"/>
    </row>
    <row r="37" spans="9:13" ht="12.75">
      <c r="I37" s="22">
        <f>+SUM(I26:I36)</f>
        <v>12.649999999999999</v>
      </c>
      <c r="J37" s="22">
        <f>+SUM(J26:J36)</f>
        <v>1</v>
      </c>
      <c r="K37" s="22">
        <f>+SUM(K26:K36)</f>
        <v>0</v>
      </c>
      <c r="L37" s="22">
        <f>+SUM(L26:L36)</f>
        <v>0</v>
      </c>
      <c r="M37" s="22">
        <f>+SUM(M26:M36)</f>
        <v>0</v>
      </c>
    </row>
    <row r="38" spans="9:13" ht="12.75">
      <c r="I38" s="12"/>
      <c r="J38" s="12"/>
      <c r="K38" s="12"/>
      <c r="L38" s="12"/>
      <c r="M38" s="12"/>
    </row>
    <row r="39" spans="1:13" ht="15.75">
      <c r="A39" s="77" t="s">
        <v>20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9:13" ht="7.5" customHeight="1">
      <c r="I40" s="12"/>
      <c r="J40" s="12"/>
      <c r="K40" s="12"/>
      <c r="L40" s="12"/>
      <c r="M40" s="12"/>
    </row>
    <row r="41" spans="1:13" ht="12.75">
      <c r="A41" s="8"/>
      <c r="B41" s="5" t="s">
        <v>23</v>
      </c>
      <c r="C41" s="6"/>
      <c r="D41" s="6"/>
      <c r="E41" s="6"/>
      <c r="F41" s="6" t="s">
        <v>22</v>
      </c>
      <c r="G41" s="6" t="s">
        <v>21</v>
      </c>
      <c r="I41" s="7">
        <f>+I$3</f>
        <v>2004</v>
      </c>
      <c r="J41" s="7">
        <f>+J$3</f>
        <v>2005</v>
      </c>
      <c r="K41" s="7">
        <f>+K$3</f>
        <v>2006</v>
      </c>
      <c r="L41" s="7">
        <f>+L$3</f>
        <v>2007</v>
      </c>
      <c r="M41" s="7">
        <f>+M$3</f>
        <v>2008</v>
      </c>
    </row>
    <row r="42" spans="1:13" ht="7.5" customHeight="1">
      <c r="A42" s="8"/>
      <c r="I42" s="24"/>
      <c r="J42" s="24"/>
      <c r="K42" s="24"/>
      <c r="L42" s="24"/>
      <c r="M42" s="24"/>
    </row>
    <row r="43" spans="1:13" ht="12.75">
      <c r="A43" s="8">
        <v>1</v>
      </c>
      <c r="B43" s="75"/>
      <c r="C43" s="75"/>
      <c r="D43" s="75"/>
      <c r="E43" s="75"/>
      <c r="I43" s="24"/>
      <c r="J43" s="24"/>
      <c r="K43" s="24"/>
      <c r="L43" s="24"/>
      <c r="M43" s="24"/>
    </row>
    <row r="44" spans="1:13" ht="12.75">
      <c r="A44" s="8">
        <v>2</v>
      </c>
      <c r="B44" s="75"/>
      <c r="C44" s="75"/>
      <c r="D44" s="75"/>
      <c r="E44" s="75"/>
      <c r="I44" s="24"/>
      <c r="J44" s="24"/>
      <c r="K44" s="24"/>
      <c r="L44" s="24"/>
      <c r="M44" s="24"/>
    </row>
    <row r="45" spans="1:13" ht="7.5" customHeight="1">
      <c r="A45" s="8"/>
      <c r="I45" s="24"/>
      <c r="J45" s="24"/>
      <c r="K45" s="24"/>
      <c r="L45" s="24"/>
      <c r="M45" s="24"/>
    </row>
    <row r="46" spans="1:13" ht="12.75">
      <c r="A46" s="8"/>
      <c r="I46" s="12">
        <f>+SUM(I43:I45)</f>
        <v>0</v>
      </c>
      <c r="J46" s="12">
        <f>+SUM(J43:J45)</f>
        <v>0</v>
      </c>
      <c r="K46" s="12">
        <f>+SUM(K43:K45)</f>
        <v>0</v>
      </c>
      <c r="L46" s="12">
        <f>+SUM(L43:L45)</f>
        <v>0</v>
      </c>
      <c r="M46" s="12">
        <f>+SUM(M43:M45)</f>
        <v>0</v>
      </c>
    </row>
    <row r="47" spans="9:13" ht="12.75">
      <c r="I47" s="11"/>
      <c r="J47" s="11"/>
      <c r="K47" s="11"/>
      <c r="L47" s="11"/>
      <c r="M47" s="11"/>
    </row>
    <row r="48" spans="1:13" ht="15.75">
      <c r="A48" s="13"/>
      <c r="B48" s="14" t="s">
        <v>24</v>
      </c>
      <c r="C48" s="15"/>
      <c r="D48" s="16"/>
      <c r="E48" s="16"/>
      <c r="F48" s="16"/>
      <c r="G48" s="13"/>
      <c r="H48" s="16"/>
      <c r="I48" s="17">
        <f>+I20+I37+I46</f>
        <v>82.75</v>
      </c>
      <c r="J48" s="17">
        <f>+J20+J37+J46</f>
        <v>54.6</v>
      </c>
      <c r="K48" s="17">
        <f>+K20+K37+K46</f>
        <v>42.6</v>
      </c>
      <c r="L48" s="17">
        <f>+L20+L37+L46</f>
        <v>17.1</v>
      </c>
      <c r="M48" s="17">
        <f>+M20+M37+M46</f>
        <v>2.4</v>
      </c>
    </row>
  </sheetData>
  <sheetProtection/>
  <mergeCells count="5">
    <mergeCell ref="B43:E43"/>
    <mergeCell ref="B44:E44"/>
    <mergeCell ref="A1:M1"/>
    <mergeCell ref="A22:M22"/>
    <mergeCell ref="A39:M3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272</v>
      </c>
      <c r="C5" s="4" t="s">
        <v>79</v>
      </c>
      <c r="D5" s="4" t="s">
        <v>264</v>
      </c>
      <c r="E5" s="18" t="s">
        <v>47</v>
      </c>
      <c r="F5" s="19">
        <v>4.55</v>
      </c>
      <c r="G5" s="1">
        <v>2008</v>
      </c>
      <c r="I5" s="21">
        <f aca="true" t="shared" si="0" ref="I5:M14">+IF($G5&gt;=I$3,$F5,0)</f>
        <v>4.55</v>
      </c>
      <c r="J5" s="21">
        <f t="shared" si="0"/>
        <v>4.55</v>
      </c>
      <c r="K5" s="21">
        <f t="shared" si="0"/>
        <v>4.55</v>
      </c>
      <c r="L5" s="21">
        <f t="shared" si="0"/>
        <v>4.55</v>
      </c>
      <c r="M5" s="21">
        <f t="shared" si="0"/>
        <v>4.55</v>
      </c>
    </row>
    <row r="6" spans="1:13" ht="12.75">
      <c r="A6" s="8">
        <v>2</v>
      </c>
      <c r="B6" s="20" t="s">
        <v>273</v>
      </c>
      <c r="C6" s="4" t="s">
        <v>87</v>
      </c>
      <c r="D6" s="4" t="s">
        <v>60</v>
      </c>
      <c r="E6" s="18" t="s">
        <v>47</v>
      </c>
      <c r="F6" s="19">
        <v>1.35</v>
      </c>
      <c r="G6" s="1">
        <v>2008</v>
      </c>
      <c r="I6" s="21">
        <f t="shared" si="0"/>
        <v>1.35</v>
      </c>
      <c r="J6" s="21">
        <f t="shared" si="0"/>
        <v>1.35</v>
      </c>
      <c r="K6" s="21">
        <f t="shared" si="0"/>
        <v>1.35</v>
      </c>
      <c r="L6" s="21">
        <f t="shared" si="0"/>
        <v>1.35</v>
      </c>
      <c r="M6" s="21">
        <f t="shared" si="0"/>
        <v>1.35</v>
      </c>
    </row>
    <row r="7" spans="1:13" ht="12.75">
      <c r="A7" s="8">
        <v>3</v>
      </c>
      <c r="B7" s="20" t="s">
        <v>315</v>
      </c>
      <c r="C7" s="4" t="s">
        <v>87</v>
      </c>
      <c r="D7" s="4" t="s">
        <v>49</v>
      </c>
      <c r="E7" s="18" t="s">
        <v>47</v>
      </c>
      <c r="F7" s="19">
        <v>1.2</v>
      </c>
      <c r="G7" s="1">
        <v>2008</v>
      </c>
      <c r="I7" s="21">
        <f t="shared" si="0"/>
        <v>1.2</v>
      </c>
      <c r="J7" s="21">
        <f t="shared" si="0"/>
        <v>1.2</v>
      </c>
      <c r="K7" s="21">
        <f t="shared" si="0"/>
        <v>1.2</v>
      </c>
      <c r="L7" s="21">
        <f t="shared" si="0"/>
        <v>1.2</v>
      </c>
      <c r="M7" s="21">
        <f t="shared" si="0"/>
        <v>1.2</v>
      </c>
    </row>
    <row r="8" spans="1:13" ht="12.75">
      <c r="A8" s="8">
        <v>4</v>
      </c>
      <c r="B8" s="20" t="s">
        <v>148</v>
      </c>
      <c r="C8" s="4" t="s">
        <v>80</v>
      </c>
      <c r="D8" s="4" t="s">
        <v>78</v>
      </c>
      <c r="E8" s="18" t="s">
        <v>47</v>
      </c>
      <c r="F8" s="19">
        <v>4.15</v>
      </c>
      <c r="G8" s="1">
        <v>2007</v>
      </c>
      <c r="I8" s="21">
        <f t="shared" si="0"/>
        <v>4.15</v>
      </c>
      <c r="J8" s="21">
        <f t="shared" si="0"/>
        <v>4.15</v>
      </c>
      <c r="K8" s="21">
        <f t="shared" si="0"/>
        <v>4.15</v>
      </c>
      <c r="L8" s="21">
        <f t="shared" si="0"/>
        <v>4.15</v>
      </c>
      <c r="M8" s="21">
        <f t="shared" si="0"/>
        <v>0</v>
      </c>
    </row>
    <row r="9" spans="1:13" ht="12.75">
      <c r="A9" s="8">
        <v>5</v>
      </c>
      <c r="B9" s="20" t="s">
        <v>154</v>
      </c>
      <c r="C9" s="4" t="s">
        <v>86</v>
      </c>
      <c r="D9" s="4" t="s">
        <v>52</v>
      </c>
      <c r="E9" s="18" t="s">
        <v>47</v>
      </c>
      <c r="F9" s="19">
        <v>3.2</v>
      </c>
      <c r="G9" s="1">
        <v>2007</v>
      </c>
      <c r="I9" s="21">
        <f t="shared" si="0"/>
        <v>3.2</v>
      </c>
      <c r="J9" s="21">
        <f t="shared" si="0"/>
        <v>3.2</v>
      </c>
      <c r="K9" s="21">
        <f t="shared" si="0"/>
        <v>3.2</v>
      </c>
      <c r="L9" s="21">
        <f t="shared" si="0"/>
        <v>3.2</v>
      </c>
      <c r="M9" s="21">
        <f t="shared" si="0"/>
        <v>0</v>
      </c>
    </row>
    <row r="10" spans="1:13" ht="12.75">
      <c r="A10" s="8">
        <v>6</v>
      </c>
      <c r="B10" s="20" t="s">
        <v>149</v>
      </c>
      <c r="C10" s="4" t="s">
        <v>86</v>
      </c>
      <c r="D10" s="4" t="s">
        <v>52</v>
      </c>
      <c r="E10" s="18" t="s">
        <v>47</v>
      </c>
      <c r="F10" s="19">
        <v>1.1</v>
      </c>
      <c r="G10" s="1">
        <v>2007</v>
      </c>
      <c r="I10" s="21">
        <f t="shared" si="0"/>
        <v>1.1</v>
      </c>
      <c r="J10" s="21">
        <f t="shared" si="0"/>
        <v>1.1</v>
      </c>
      <c r="K10" s="21">
        <f t="shared" si="0"/>
        <v>1.1</v>
      </c>
      <c r="L10" s="21">
        <f t="shared" si="0"/>
        <v>1.1</v>
      </c>
      <c r="M10" s="21">
        <f t="shared" si="0"/>
        <v>0</v>
      </c>
    </row>
    <row r="11" spans="1:13" ht="12.75">
      <c r="A11" s="8">
        <v>7</v>
      </c>
      <c r="B11" s="20" t="s">
        <v>239</v>
      </c>
      <c r="C11" s="4" t="s">
        <v>45</v>
      </c>
      <c r="D11" s="4" t="s">
        <v>74</v>
      </c>
      <c r="E11" s="18" t="s">
        <v>47</v>
      </c>
      <c r="F11" s="19">
        <v>11.5</v>
      </c>
      <c r="G11" s="1">
        <v>2006</v>
      </c>
      <c r="I11" s="21">
        <f t="shared" si="0"/>
        <v>11.5</v>
      </c>
      <c r="J11" s="21">
        <f t="shared" si="0"/>
        <v>11.5</v>
      </c>
      <c r="K11" s="21">
        <f t="shared" si="0"/>
        <v>11.5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150</v>
      </c>
      <c r="C12" s="4" t="s">
        <v>87</v>
      </c>
      <c r="D12" s="4" t="s">
        <v>67</v>
      </c>
      <c r="E12" s="18" t="s">
        <v>47</v>
      </c>
      <c r="F12" s="19">
        <v>7</v>
      </c>
      <c r="G12" s="1">
        <v>2006</v>
      </c>
      <c r="I12" s="21">
        <f t="shared" si="0"/>
        <v>7</v>
      </c>
      <c r="J12" s="21">
        <f t="shared" si="0"/>
        <v>7</v>
      </c>
      <c r="K12" s="21">
        <f t="shared" si="0"/>
        <v>7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293</v>
      </c>
      <c r="C13" s="4" t="s">
        <v>79</v>
      </c>
      <c r="D13" s="4" t="s">
        <v>46</v>
      </c>
      <c r="E13" s="18" t="s">
        <v>47</v>
      </c>
      <c r="F13" s="19">
        <v>5.5</v>
      </c>
      <c r="G13" s="1">
        <v>2006</v>
      </c>
      <c r="I13" s="21">
        <f t="shared" si="0"/>
        <v>5.5</v>
      </c>
      <c r="J13" s="21">
        <f t="shared" si="0"/>
        <v>5.5</v>
      </c>
      <c r="K13" s="21">
        <f t="shared" si="0"/>
        <v>5.5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247</v>
      </c>
      <c r="C14" s="4" t="s">
        <v>79</v>
      </c>
      <c r="D14" s="4" t="s">
        <v>56</v>
      </c>
      <c r="E14" s="18" t="s">
        <v>47</v>
      </c>
      <c r="F14" s="19">
        <v>4</v>
      </c>
      <c r="G14" s="1">
        <v>2006</v>
      </c>
      <c r="I14" s="21">
        <f t="shared" si="0"/>
        <v>4</v>
      </c>
      <c r="J14" s="21">
        <f t="shared" si="0"/>
        <v>4</v>
      </c>
      <c r="K14" s="21">
        <f t="shared" si="0"/>
        <v>4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152</v>
      </c>
      <c r="C15" s="4" t="s">
        <v>87</v>
      </c>
      <c r="D15" s="4" t="s">
        <v>74</v>
      </c>
      <c r="E15" s="18" t="s">
        <v>47</v>
      </c>
      <c r="F15" s="19">
        <v>6.25</v>
      </c>
      <c r="G15" s="1">
        <v>2005</v>
      </c>
      <c r="I15" s="21">
        <f aca="true" t="shared" si="1" ref="I15:M18">+IF($G15&gt;=I$3,$F15,0)</f>
        <v>6.25</v>
      </c>
      <c r="J15" s="21">
        <f t="shared" si="1"/>
        <v>6.25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/>
      <c r="D16" s="4"/>
      <c r="E16" s="18"/>
      <c r="F16" s="19"/>
      <c r="G16" s="1"/>
      <c r="I16" s="21">
        <f t="shared" si="1"/>
        <v>0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/>
      <c r="D17" s="4"/>
      <c r="E17" s="18"/>
      <c r="F17" s="19"/>
      <c r="G17" s="2"/>
      <c r="I17" s="21">
        <f t="shared" si="1"/>
        <v>0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/>
      <c r="D18" s="4"/>
      <c r="E18" s="18"/>
      <c r="F18" s="19"/>
      <c r="G18" s="2"/>
      <c r="I18" s="21">
        <f t="shared" si="1"/>
        <v>0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2:13" ht="12.75">
      <c r="B20" s="20"/>
      <c r="D20" s="4"/>
      <c r="E20" s="18"/>
      <c r="F20" s="19"/>
      <c r="G20" s="1"/>
      <c r="I20" s="22">
        <f>+SUM(I5:I18)</f>
        <v>49.8</v>
      </c>
      <c r="J20" s="22">
        <f>+SUM(J5:J18)</f>
        <v>49.8</v>
      </c>
      <c r="K20" s="22">
        <f>+SUM(K5:K18)</f>
        <v>43.55</v>
      </c>
      <c r="L20" s="22">
        <f>+SUM(L5:L18)</f>
        <v>15.549999999999999</v>
      </c>
      <c r="M20" s="22">
        <f>+SUM(M5:M18)</f>
        <v>7.1000000000000005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351</v>
      </c>
      <c r="C26" s="4" t="s">
        <v>85</v>
      </c>
      <c r="D26" s="4" t="s">
        <v>64</v>
      </c>
      <c r="E26" s="18">
        <v>2004</v>
      </c>
      <c r="F26" s="19">
        <v>1.2</v>
      </c>
      <c r="G26" s="1">
        <v>2008</v>
      </c>
      <c r="I26" s="21">
        <f aca="true" t="shared" si="2" ref="I26:I34">+CEILING(IF($I$24=E26,F26,IF($I$24&lt;=G26,F26*0.3,0)),0.05)</f>
        <v>1.2000000000000002</v>
      </c>
      <c r="J26" s="21">
        <f aca="true" t="shared" si="3" ref="J26:J34">+CEILING(IF($J$24&lt;=G26,F26*0.3,0),0.05)</f>
        <v>0.4</v>
      </c>
      <c r="K26" s="21">
        <f aca="true" t="shared" si="4" ref="K26:K34">+CEILING(IF($K$24&lt;=G26,F26*0.3,0),0.05)</f>
        <v>0.4</v>
      </c>
      <c r="L26" s="21">
        <f aca="true" t="shared" si="5" ref="L26:L34">+CEILING(IF($L$24&lt;=G26,F26*0.3,0),0.05)</f>
        <v>0.4</v>
      </c>
      <c r="M26" s="21">
        <f aca="true" t="shared" si="6" ref="M26:M34">CEILING(IF($M$24&lt;=G26,F26*0.3,0),0.05)</f>
        <v>0.4</v>
      </c>
    </row>
    <row r="27" spans="1:13" ht="12.75">
      <c r="A27" s="8">
        <v>2</v>
      </c>
      <c r="B27" s="20" t="s">
        <v>151</v>
      </c>
      <c r="C27" s="4" t="s">
        <v>79</v>
      </c>
      <c r="D27" s="4" t="s">
        <v>75</v>
      </c>
      <c r="E27" s="18">
        <v>2003</v>
      </c>
      <c r="F27" s="19">
        <v>4.5</v>
      </c>
      <c r="G27" s="1">
        <v>2006</v>
      </c>
      <c r="I27" s="21">
        <f t="shared" si="2"/>
        <v>1.35</v>
      </c>
      <c r="J27" s="21">
        <f t="shared" si="3"/>
        <v>1.35</v>
      </c>
      <c r="K27" s="21">
        <f t="shared" si="4"/>
        <v>1.35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0" t="s">
        <v>82</v>
      </c>
      <c r="C28" s="4" t="s">
        <v>79</v>
      </c>
      <c r="D28" s="4" t="s">
        <v>68</v>
      </c>
      <c r="E28" s="18">
        <v>2003</v>
      </c>
      <c r="F28" s="19">
        <v>8</v>
      </c>
      <c r="G28" s="1">
        <v>2004</v>
      </c>
      <c r="I28" s="21">
        <f t="shared" si="2"/>
        <v>2.4000000000000004</v>
      </c>
      <c r="J28" s="21">
        <f t="shared" si="3"/>
        <v>0</v>
      </c>
      <c r="K28" s="21">
        <f t="shared" si="4"/>
        <v>0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0" t="s">
        <v>153</v>
      </c>
      <c r="C29" s="4" t="s">
        <v>85</v>
      </c>
      <c r="D29" s="4" t="s">
        <v>53</v>
      </c>
      <c r="E29" s="18">
        <v>2003</v>
      </c>
      <c r="F29" s="19">
        <v>7</v>
      </c>
      <c r="G29" s="1">
        <v>2004</v>
      </c>
      <c r="I29" s="21">
        <f t="shared" si="2"/>
        <v>2.1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0" t="s">
        <v>294</v>
      </c>
      <c r="C30" s="4" t="s">
        <v>85</v>
      </c>
      <c r="D30" s="4" t="s">
        <v>50</v>
      </c>
      <c r="E30" s="18">
        <v>2004</v>
      </c>
      <c r="F30" s="19">
        <v>1.7</v>
      </c>
      <c r="G30" s="2">
        <v>2004</v>
      </c>
      <c r="I30" s="21">
        <f t="shared" si="2"/>
        <v>1.7000000000000002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0" t="s">
        <v>356</v>
      </c>
      <c r="C31" s="4" t="s">
        <v>85</v>
      </c>
      <c r="D31" s="4" t="s">
        <v>74</v>
      </c>
      <c r="E31" s="18">
        <v>2004</v>
      </c>
      <c r="F31" s="19">
        <v>1.2</v>
      </c>
      <c r="G31" s="2">
        <v>2004</v>
      </c>
      <c r="I31" s="21">
        <f t="shared" si="2"/>
        <v>1.2000000000000002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1:13" ht="12.75">
      <c r="A32" s="8">
        <v>7</v>
      </c>
      <c r="B32" s="20" t="s">
        <v>292</v>
      </c>
      <c r="C32" s="4" t="s">
        <v>80</v>
      </c>
      <c r="D32" s="4" t="s">
        <v>63</v>
      </c>
      <c r="E32" s="18">
        <v>2004</v>
      </c>
      <c r="F32" s="19">
        <v>7.5</v>
      </c>
      <c r="G32" s="1">
        <v>2004</v>
      </c>
      <c r="I32" s="21">
        <f>+CEILING(IF($I$24=E32,F32,IF($I$24&lt;=G32,F32*0.3,0)),0.05)</f>
        <v>7.5</v>
      </c>
      <c r="J32" s="21">
        <f>+CEILING(IF($J$24&lt;=G32,F32*0.3,0),0.05)</f>
        <v>0</v>
      </c>
      <c r="K32" s="21">
        <f>+CEILING(IF($K$24&lt;=G32,F32*0.3,0),0.05)</f>
        <v>0</v>
      </c>
      <c r="L32" s="21">
        <f>+CEILING(IF($L$24&lt;=G32,F32*0.3,0),0.05)</f>
        <v>0</v>
      </c>
      <c r="M32" s="21">
        <f>CEILING(IF($M$24&lt;=G32,F32*0.3,0),0.05)</f>
        <v>0</v>
      </c>
    </row>
    <row r="33" spans="1:13" ht="12.75">
      <c r="A33" s="8">
        <v>8</v>
      </c>
      <c r="B33" s="20" t="s">
        <v>316</v>
      </c>
      <c r="C33" s="4" t="s">
        <v>85</v>
      </c>
      <c r="D33" s="4" t="s">
        <v>67</v>
      </c>
      <c r="E33" s="18">
        <v>2004</v>
      </c>
      <c r="F33" s="19">
        <v>2.05</v>
      </c>
      <c r="G33" s="2">
        <v>2004</v>
      </c>
      <c r="I33" s="21">
        <f t="shared" si="2"/>
        <v>2.0500000000000003</v>
      </c>
      <c r="J33" s="21">
        <f t="shared" si="3"/>
        <v>0</v>
      </c>
      <c r="K33" s="21">
        <f t="shared" si="4"/>
        <v>0</v>
      </c>
      <c r="L33" s="21">
        <f t="shared" si="5"/>
        <v>0</v>
      </c>
      <c r="M33" s="21">
        <f t="shared" si="6"/>
        <v>0</v>
      </c>
    </row>
    <row r="34" spans="1:13" ht="12.75">
      <c r="A34" s="8">
        <v>9</v>
      </c>
      <c r="B34" s="20" t="s">
        <v>255</v>
      </c>
      <c r="C34" s="4" t="s">
        <v>85</v>
      </c>
      <c r="D34" s="4" t="s">
        <v>66</v>
      </c>
      <c r="E34" s="18">
        <v>2004</v>
      </c>
      <c r="F34" s="19">
        <v>1.2</v>
      </c>
      <c r="G34" s="2">
        <v>2004</v>
      </c>
      <c r="I34" s="21">
        <f t="shared" si="2"/>
        <v>1.2000000000000002</v>
      </c>
      <c r="J34" s="21">
        <f t="shared" si="3"/>
        <v>0</v>
      </c>
      <c r="K34" s="21">
        <f t="shared" si="4"/>
        <v>0</v>
      </c>
      <c r="L34" s="21">
        <f t="shared" si="5"/>
        <v>0</v>
      </c>
      <c r="M34" s="21">
        <f t="shared" si="6"/>
        <v>0</v>
      </c>
    </row>
    <row r="35" spans="9:13" ht="7.5" customHeight="1">
      <c r="I35" s="20"/>
      <c r="J35" s="20"/>
      <c r="K35" s="20"/>
      <c r="L35" s="20"/>
      <c r="M35" s="20"/>
    </row>
    <row r="36" spans="9:13" ht="12.75">
      <c r="I36" s="22">
        <f>+SUM(I26:I35)</f>
        <v>20.7</v>
      </c>
      <c r="J36" s="22">
        <f>+SUM(J26:J35)</f>
        <v>1.75</v>
      </c>
      <c r="K36" s="22">
        <f>+SUM(K26:K35)</f>
        <v>1.75</v>
      </c>
      <c r="L36" s="22">
        <f>+SUM(L26:L35)</f>
        <v>0.4</v>
      </c>
      <c r="M36" s="22">
        <f>+SUM(M26:M35)</f>
        <v>0.4</v>
      </c>
    </row>
    <row r="37" spans="9:13" ht="12.75">
      <c r="I37" s="12"/>
      <c r="J37" s="12"/>
      <c r="K37" s="12"/>
      <c r="L37" s="12"/>
      <c r="M37" s="12"/>
    </row>
    <row r="38" spans="1:13" ht="15.75">
      <c r="A38" s="77" t="s">
        <v>20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9:13" ht="7.5" customHeight="1">
      <c r="I39" s="12"/>
      <c r="J39" s="12"/>
      <c r="K39" s="12"/>
      <c r="L39" s="12"/>
      <c r="M39" s="12"/>
    </row>
    <row r="40" spans="1:13" ht="12.75">
      <c r="A40" s="8"/>
      <c r="B40" s="5" t="s">
        <v>23</v>
      </c>
      <c r="C40" s="6"/>
      <c r="D40" s="6"/>
      <c r="E40" s="6"/>
      <c r="F40" s="6" t="s">
        <v>22</v>
      </c>
      <c r="G40" s="6" t="s">
        <v>21</v>
      </c>
      <c r="I40" s="7">
        <f>+I$3</f>
        <v>2004</v>
      </c>
      <c r="J40" s="7">
        <f>+J$3</f>
        <v>2005</v>
      </c>
      <c r="K40" s="7">
        <f>+K$3</f>
        <v>2006</v>
      </c>
      <c r="L40" s="7">
        <f>+L$3</f>
        <v>2007</v>
      </c>
      <c r="M40" s="7">
        <f>+M$3</f>
        <v>2008</v>
      </c>
    </row>
    <row r="41" spans="1:13" ht="7.5" customHeight="1">
      <c r="A41" s="8"/>
      <c r="I41" s="24"/>
      <c r="J41" s="24"/>
      <c r="K41" s="24"/>
      <c r="L41" s="24"/>
      <c r="M41" s="24"/>
    </row>
    <row r="42" spans="1:13" ht="12.75">
      <c r="A42" s="8">
        <v>1</v>
      </c>
      <c r="B42" s="75"/>
      <c r="C42" s="75"/>
      <c r="D42" s="75"/>
      <c r="E42" s="75"/>
      <c r="I42" s="24"/>
      <c r="J42" s="24"/>
      <c r="K42" s="24"/>
      <c r="L42" s="24"/>
      <c r="M42" s="24"/>
    </row>
    <row r="43" spans="1:13" ht="12.75">
      <c r="A43" s="8">
        <v>2</v>
      </c>
      <c r="B43" s="75"/>
      <c r="C43" s="75"/>
      <c r="D43" s="75"/>
      <c r="E43" s="75"/>
      <c r="I43" s="24"/>
      <c r="J43" s="24"/>
      <c r="K43" s="24"/>
      <c r="L43" s="24"/>
      <c r="M43" s="24"/>
    </row>
    <row r="44" spans="1:13" ht="7.5" customHeight="1">
      <c r="A44" s="8"/>
      <c r="I44" s="24"/>
      <c r="J44" s="24"/>
      <c r="K44" s="24"/>
      <c r="L44" s="24"/>
      <c r="M44" s="24"/>
    </row>
    <row r="45" spans="1:13" ht="12.75">
      <c r="A45" s="8"/>
      <c r="I45" s="12">
        <f>+SUM(I42:I44)</f>
        <v>0</v>
      </c>
      <c r="J45" s="12">
        <f>+SUM(J42:J44)</f>
        <v>0</v>
      </c>
      <c r="K45" s="12">
        <f>+SUM(K42:K44)</f>
        <v>0</v>
      </c>
      <c r="L45" s="12">
        <f>+SUM(L42:L44)</f>
        <v>0</v>
      </c>
      <c r="M45" s="12">
        <f>+SUM(M42:M44)</f>
        <v>0</v>
      </c>
    </row>
    <row r="46" spans="9:13" ht="12.75">
      <c r="I46" s="11"/>
      <c r="J46" s="11"/>
      <c r="K46" s="11"/>
      <c r="L46" s="11"/>
      <c r="M46" s="11"/>
    </row>
    <row r="47" spans="1:13" ht="15.75">
      <c r="A47" s="13"/>
      <c r="B47" s="14" t="s">
        <v>24</v>
      </c>
      <c r="C47" s="15"/>
      <c r="D47" s="16"/>
      <c r="E47" s="16"/>
      <c r="F47" s="16"/>
      <c r="G47" s="13"/>
      <c r="H47" s="16"/>
      <c r="I47" s="17">
        <f>+I20+I36+I45</f>
        <v>70.5</v>
      </c>
      <c r="J47" s="17">
        <f>+J20+J36+J45</f>
        <v>51.55</v>
      </c>
      <c r="K47" s="17">
        <f>+K20+K36+K45</f>
        <v>45.3</v>
      </c>
      <c r="L47" s="17">
        <f>+L20+L36+L45</f>
        <v>15.95</v>
      </c>
      <c r="M47" s="17">
        <f>+M20+M36+M45</f>
        <v>7.500000000000001</v>
      </c>
    </row>
  </sheetData>
  <sheetProtection/>
  <mergeCells count="5">
    <mergeCell ref="B42:E42"/>
    <mergeCell ref="B43:E43"/>
    <mergeCell ref="A1:M1"/>
    <mergeCell ref="A22:M22"/>
    <mergeCell ref="A38:M38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286</v>
      </c>
      <c r="C5" s="4" t="s">
        <v>57</v>
      </c>
      <c r="D5" s="4" t="s">
        <v>65</v>
      </c>
      <c r="E5" s="18" t="s">
        <v>47</v>
      </c>
      <c r="F5" s="19">
        <v>1.2</v>
      </c>
      <c r="G5" s="1">
        <v>2008</v>
      </c>
      <c r="I5" s="21">
        <f aca="true" t="shared" si="0" ref="I5:M14">+IF($G5&gt;=I$3,$F5,0)</f>
        <v>1.2</v>
      </c>
      <c r="J5" s="21">
        <f t="shared" si="0"/>
        <v>1.2</v>
      </c>
      <c r="K5" s="21">
        <f t="shared" si="0"/>
        <v>1.2</v>
      </c>
      <c r="L5" s="21">
        <f t="shared" si="0"/>
        <v>1.2</v>
      </c>
      <c r="M5" s="21">
        <f t="shared" si="0"/>
        <v>1.2</v>
      </c>
    </row>
    <row r="6" spans="1:13" ht="12.75">
      <c r="A6" s="8">
        <v>2</v>
      </c>
      <c r="B6" s="20" t="s">
        <v>155</v>
      </c>
      <c r="C6" s="4" t="s">
        <v>85</v>
      </c>
      <c r="D6" s="4" t="s">
        <v>46</v>
      </c>
      <c r="E6" s="18" t="s">
        <v>47</v>
      </c>
      <c r="F6" s="19">
        <v>2.75</v>
      </c>
      <c r="G6" s="1">
        <v>2007</v>
      </c>
      <c r="I6" s="21">
        <f t="shared" si="0"/>
        <v>2.75</v>
      </c>
      <c r="J6" s="21">
        <f t="shared" si="0"/>
        <v>2.75</v>
      </c>
      <c r="K6" s="21">
        <f t="shared" si="0"/>
        <v>2.75</v>
      </c>
      <c r="L6" s="21">
        <f t="shared" si="0"/>
        <v>2.75</v>
      </c>
      <c r="M6" s="21">
        <f t="shared" si="0"/>
        <v>0</v>
      </c>
    </row>
    <row r="7" spans="1:13" ht="12.75">
      <c r="A7" s="8">
        <v>3</v>
      </c>
      <c r="B7" s="20" t="s">
        <v>156</v>
      </c>
      <c r="C7" s="4" t="s">
        <v>86</v>
      </c>
      <c r="D7" s="4" t="s">
        <v>78</v>
      </c>
      <c r="E7" s="18" t="s">
        <v>47</v>
      </c>
      <c r="F7" s="19">
        <v>9.5</v>
      </c>
      <c r="G7" s="1">
        <v>2006</v>
      </c>
      <c r="I7" s="21">
        <f t="shared" si="0"/>
        <v>9.5</v>
      </c>
      <c r="J7" s="21">
        <f t="shared" si="0"/>
        <v>9.5</v>
      </c>
      <c r="K7" s="21">
        <f t="shared" si="0"/>
        <v>9.5</v>
      </c>
      <c r="L7" s="21">
        <f t="shared" si="0"/>
        <v>0</v>
      </c>
      <c r="M7" s="21">
        <f t="shared" si="0"/>
        <v>0</v>
      </c>
    </row>
    <row r="8" spans="1:13" ht="12.75">
      <c r="A8" s="8">
        <v>4</v>
      </c>
      <c r="B8" s="20" t="s">
        <v>157</v>
      </c>
      <c r="C8" s="4" t="s">
        <v>57</v>
      </c>
      <c r="D8" s="4" t="s">
        <v>71</v>
      </c>
      <c r="E8" s="18" t="s">
        <v>47</v>
      </c>
      <c r="F8" s="19">
        <v>8.5</v>
      </c>
      <c r="G8" s="1">
        <v>2006</v>
      </c>
      <c r="I8" s="21">
        <f t="shared" si="0"/>
        <v>8.5</v>
      </c>
      <c r="J8" s="21">
        <f t="shared" si="0"/>
        <v>8.5</v>
      </c>
      <c r="K8" s="21">
        <f t="shared" si="0"/>
        <v>8.5</v>
      </c>
      <c r="L8" s="21">
        <f t="shared" si="0"/>
        <v>0</v>
      </c>
      <c r="M8" s="21">
        <f t="shared" si="0"/>
        <v>0</v>
      </c>
    </row>
    <row r="9" spans="1:13" ht="12.75">
      <c r="A9" s="8">
        <v>5</v>
      </c>
      <c r="B9" s="20" t="s">
        <v>158</v>
      </c>
      <c r="C9" s="4" t="s">
        <v>79</v>
      </c>
      <c r="D9" s="4" t="s">
        <v>76</v>
      </c>
      <c r="E9" s="18" t="s">
        <v>47</v>
      </c>
      <c r="F9" s="19">
        <v>5.5</v>
      </c>
      <c r="G9" s="1">
        <v>2006</v>
      </c>
      <c r="I9" s="21">
        <f t="shared" si="0"/>
        <v>5.5</v>
      </c>
      <c r="J9" s="21">
        <f t="shared" si="0"/>
        <v>5.5</v>
      </c>
      <c r="K9" s="21">
        <f t="shared" si="0"/>
        <v>5.5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159</v>
      </c>
      <c r="C10" s="4" t="s">
        <v>87</v>
      </c>
      <c r="D10" s="4" t="s">
        <v>58</v>
      </c>
      <c r="E10" s="18" t="s">
        <v>47</v>
      </c>
      <c r="F10" s="19">
        <v>4.9</v>
      </c>
      <c r="G10" s="1">
        <v>2006</v>
      </c>
      <c r="I10" s="21">
        <f t="shared" si="0"/>
        <v>4.9</v>
      </c>
      <c r="J10" s="21">
        <f t="shared" si="0"/>
        <v>4.9</v>
      </c>
      <c r="K10" s="21">
        <f t="shared" si="0"/>
        <v>4.9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160</v>
      </c>
      <c r="C11" s="4" t="s">
        <v>81</v>
      </c>
      <c r="D11" s="4" t="s">
        <v>71</v>
      </c>
      <c r="E11" s="18" t="s">
        <v>47</v>
      </c>
      <c r="F11" s="19">
        <v>2.75</v>
      </c>
      <c r="G11" s="1">
        <v>2006</v>
      </c>
      <c r="I11" s="21">
        <f t="shared" si="0"/>
        <v>2.75</v>
      </c>
      <c r="J11" s="21">
        <f t="shared" si="0"/>
        <v>2.75</v>
      </c>
      <c r="K11" s="21">
        <f t="shared" si="0"/>
        <v>2.75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162</v>
      </c>
      <c r="C12" s="4" t="s">
        <v>85</v>
      </c>
      <c r="D12" s="4" t="s">
        <v>70</v>
      </c>
      <c r="E12" s="18" t="s">
        <v>47</v>
      </c>
      <c r="F12" s="19">
        <v>10.2</v>
      </c>
      <c r="G12" s="1">
        <v>2005</v>
      </c>
      <c r="I12" s="21">
        <f t="shared" si="0"/>
        <v>10.2</v>
      </c>
      <c r="J12" s="21">
        <f t="shared" si="0"/>
        <v>10.2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257</v>
      </c>
      <c r="C13" s="4" t="s">
        <v>85</v>
      </c>
      <c r="D13" s="4" t="s">
        <v>48</v>
      </c>
      <c r="E13" s="18" t="s">
        <v>47</v>
      </c>
      <c r="F13" s="19">
        <v>2.5</v>
      </c>
      <c r="G13" s="1">
        <v>2005</v>
      </c>
      <c r="I13" s="21">
        <f t="shared" si="0"/>
        <v>2.5</v>
      </c>
      <c r="J13" s="21">
        <f t="shared" si="0"/>
        <v>2.5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374</v>
      </c>
      <c r="C14" s="4" t="s">
        <v>81</v>
      </c>
      <c r="D14" s="4" t="s">
        <v>75</v>
      </c>
      <c r="E14" s="18" t="s">
        <v>47</v>
      </c>
      <c r="F14" s="19">
        <v>1.2</v>
      </c>
      <c r="G14" s="1">
        <v>2004</v>
      </c>
      <c r="I14" s="21">
        <f t="shared" si="0"/>
        <v>1.2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216</v>
      </c>
      <c r="C15" s="4" t="s">
        <v>45</v>
      </c>
      <c r="D15" s="4" t="s">
        <v>50</v>
      </c>
      <c r="E15" s="18" t="s">
        <v>47</v>
      </c>
      <c r="F15" s="19">
        <v>1.2</v>
      </c>
      <c r="G15" s="1">
        <v>2004</v>
      </c>
      <c r="I15" s="21">
        <f aca="true" t="shared" si="1" ref="I15:M18">+IF($G15&gt;=I$3,$F15,0)</f>
        <v>1.2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345</v>
      </c>
      <c r="C16" s="4" t="s">
        <v>86</v>
      </c>
      <c r="D16" s="4" t="s">
        <v>58</v>
      </c>
      <c r="E16" s="18" t="s">
        <v>47</v>
      </c>
      <c r="F16" s="19">
        <v>1.2</v>
      </c>
      <c r="G16" s="1">
        <v>2004</v>
      </c>
      <c r="I16" s="21">
        <f t="shared" si="1"/>
        <v>1.2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363</v>
      </c>
      <c r="C17" s="4" t="s">
        <v>80</v>
      </c>
      <c r="D17" s="4" t="s">
        <v>60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371</v>
      </c>
      <c r="C18" s="4" t="s">
        <v>51</v>
      </c>
      <c r="D18" s="4" t="s">
        <v>60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53.80000000000001</v>
      </c>
      <c r="J20" s="22">
        <f>+SUM(J5:J18)</f>
        <v>47.8</v>
      </c>
      <c r="K20" s="22">
        <f>+SUM(K5:K18)</f>
        <v>35.1</v>
      </c>
      <c r="L20" s="22">
        <f>+SUM(L5:L18)</f>
        <v>3.95</v>
      </c>
      <c r="M20" s="22">
        <f>+SUM(M5:M18)</f>
        <v>1.2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104</v>
      </c>
      <c r="C26" s="4" t="s">
        <v>45</v>
      </c>
      <c r="D26" s="4" t="s">
        <v>70</v>
      </c>
      <c r="E26" s="18">
        <v>2004</v>
      </c>
      <c r="F26" s="19">
        <v>1.1</v>
      </c>
      <c r="G26" s="1">
        <v>2007</v>
      </c>
      <c r="I26" s="21">
        <f aca="true" t="shared" si="2" ref="I26:I33">+CEILING(IF($I$24=E26,F26,IF($I$24&lt;=G26,F26*0.3,0)),0.05)</f>
        <v>1.1</v>
      </c>
      <c r="J26" s="21">
        <f aca="true" t="shared" si="3" ref="J26:J33">+CEILING(IF($J$24&lt;=G26,F26*0.3,0),0.05)</f>
        <v>0.35000000000000003</v>
      </c>
      <c r="K26" s="21">
        <f aca="true" t="shared" si="4" ref="K26:K33">+CEILING(IF($K$24&lt;=G26,F26*0.3,0),0.05)</f>
        <v>0.35000000000000003</v>
      </c>
      <c r="L26" s="21">
        <f aca="true" t="shared" si="5" ref="L26:L33">+CEILING(IF($L$24&lt;=G26,F26*0.3,0),0.05)</f>
        <v>0.35000000000000003</v>
      </c>
      <c r="M26" s="21">
        <f aca="true" t="shared" si="6" ref="M26:M33">CEILING(IF($M$24&lt;=G26,F26*0.3,0),0.05)</f>
        <v>0</v>
      </c>
    </row>
    <row r="27" spans="1:13" ht="12.75">
      <c r="A27" s="8">
        <v>2</v>
      </c>
      <c r="B27" s="20" t="s">
        <v>161</v>
      </c>
      <c r="C27" s="4" t="s">
        <v>51</v>
      </c>
      <c r="D27" s="4" t="s">
        <v>73</v>
      </c>
      <c r="E27" s="18">
        <v>2003</v>
      </c>
      <c r="F27" s="19">
        <v>2.6</v>
      </c>
      <c r="G27" s="1">
        <v>2006</v>
      </c>
      <c r="I27" s="21">
        <f t="shared" si="2"/>
        <v>0.8</v>
      </c>
      <c r="J27" s="21">
        <f t="shared" si="3"/>
        <v>0.8</v>
      </c>
      <c r="K27" s="21">
        <f t="shared" si="4"/>
        <v>0.8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0" t="s">
        <v>258</v>
      </c>
      <c r="C28" s="4" t="s">
        <v>51</v>
      </c>
      <c r="D28" s="4" t="s">
        <v>67</v>
      </c>
      <c r="E28" s="18">
        <v>2002</v>
      </c>
      <c r="F28" s="19">
        <v>1.15</v>
      </c>
      <c r="G28" s="1">
        <v>2006</v>
      </c>
      <c r="I28" s="21">
        <f t="shared" si="2"/>
        <v>0.35000000000000003</v>
      </c>
      <c r="J28" s="21">
        <f t="shared" si="3"/>
        <v>0.35000000000000003</v>
      </c>
      <c r="K28" s="21">
        <f t="shared" si="4"/>
        <v>0.35000000000000003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0" t="s">
        <v>240</v>
      </c>
      <c r="C29" s="4" t="s">
        <v>57</v>
      </c>
      <c r="D29" s="4" t="s">
        <v>69</v>
      </c>
      <c r="E29" s="18">
        <v>2002</v>
      </c>
      <c r="F29" s="19">
        <v>5.75</v>
      </c>
      <c r="G29" s="1">
        <v>2004</v>
      </c>
      <c r="I29" s="21">
        <f t="shared" si="2"/>
        <v>1.75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0" t="s">
        <v>332</v>
      </c>
      <c r="C30" s="4" t="s">
        <v>87</v>
      </c>
      <c r="D30" s="4" t="s">
        <v>59</v>
      </c>
      <c r="E30" s="18">
        <v>2004</v>
      </c>
      <c r="F30" s="19">
        <v>1.2</v>
      </c>
      <c r="G30" s="1">
        <v>2004</v>
      </c>
      <c r="I30" s="21">
        <f t="shared" si="2"/>
        <v>1.2000000000000002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0" t="s">
        <v>350</v>
      </c>
      <c r="C31" s="4" t="s">
        <v>80</v>
      </c>
      <c r="D31" s="4" t="s">
        <v>58</v>
      </c>
      <c r="E31" s="18">
        <v>2004</v>
      </c>
      <c r="F31" s="19">
        <v>1.2</v>
      </c>
      <c r="G31" s="1">
        <v>2004</v>
      </c>
      <c r="I31" s="21">
        <f t="shared" si="2"/>
        <v>1.2000000000000002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1:13" ht="12.75">
      <c r="A32" s="8">
        <v>7</v>
      </c>
      <c r="B32" s="20" t="s">
        <v>337</v>
      </c>
      <c r="C32" s="4" t="s">
        <v>57</v>
      </c>
      <c r="D32" s="4" t="s">
        <v>68</v>
      </c>
      <c r="E32" s="18">
        <v>2004</v>
      </c>
      <c r="F32" s="19">
        <v>1.2</v>
      </c>
      <c r="G32" s="1">
        <v>2004</v>
      </c>
      <c r="I32" s="21">
        <f t="shared" si="2"/>
        <v>1.2000000000000002</v>
      </c>
      <c r="J32" s="21">
        <f t="shared" si="3"/>
        <v>0</v>
      </c>
      <c r="K32" s="21">
        <f t="shared" si="4"/>
        <v>0</v>
      </c>
      <c r="L32" s="21">
        <f t="shared" si="5"/>
        <v>0</v>
      </c>
      <c r="M32" s="21">
        <f t="shared" si="6"/>
        <v>0</v>
      </c>
    </row>
    <row r="33" spans="1:13" ht="12.75">
      <c r="A33" s="8">
        <v>8</v>
      </c>
      <c r="B33" s="20" t="s">
        <v>258</v>
      </c>
      <c r="C33" s="4" t="s">
        <v>80</v>
      </c>
      <c r="D33" s="4" t="s">
        <v>46</v>
      </c>
      <c r="E33" s="18">
        <v>2004</v>
      </c>
      <c r="F33" s="19">
        <v>3.25</v>
      </c>
      <c r="G33" s="1">
        <v>2004</v>
      </c>
      <c r="I33" s="21">
        <f t="shared" si="2"/>
        <v>3.25</v>
      </c>
      <c r="J33" s="21">
        <f t="shared" si="3"/>
        <v>0</v>
      </c>
      <c r="K33" s="21">
        <f t="shared" si="4"/>
        <v>0</v>
      </c>
      <c r="L33" s="21">
        <f t="shared" si="5"/>
        <v>0</v>
      </c>
      <c r="M33" s="21">
        <f t="shared" si="6"/>
        <v>0</v>
      </c>
    </row>
    <row r="34" spans="9:13" ht="7.5" customHeight="1">
      <c r="I34" s="20"/>
      <c r="J34" s="20"/>
      <c r="K34" s="20"/>
      <c r="L34" s="20"/>
      <c r="M34" s="20"/>
    </row>
    <row r="35" spans="9:13" ht="12.75">
      <c r="I35" s="22">
        <f>+SUM(I26:I34)</f>
        <v>10.850000000000001</v>
      </c>
      <c r="J35" s="22">
        <f>+SUM(J26:J34)</f>
        <v>1.5000000000000002</v>
      </c>
      <c r="K35" s="22">
        <f>+SUM(K26:K34)</f>
        <v>1.5000000000000002</v>
      </c>
      <c r="L35" s="22">
        <f>+SUM(L26:L34)</f>
        <v>0.35000000000000003</v>
      </c>
      <c r="M35" s="22">
        <f>+SUM(M26:M34)</f>
        <v>0</v>
      </c>
    </row>
    <row r="36" spans="9:13" ht="12.75">
      <c r="I36" s="12"/>
      <c r="J36" s="12"/>
      <c r="K36" s="12"/>
      <c r="L36" s="12"/>
      <c r="M36" s="12"/>
    </row>
    <row r="37" spans="1:13" ht="15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2"/>
      <c r="J38" s="12"/>
      <c r="K38" s="12"/>
      <c r="L38" s="12"/>
      <c r="M38" s="12"/>
    </row>
    <row r="39" spans="1:13" ht="12.75">
      <c r="A39" s="8"/>
      <c r="B39" s="5" t="s">
        <v>23</v>
      </c>
      <c r="C39" s="6"/>
      <c r="D39" s="6"/>
      <c r="E39" s="6"/>
      <c r="F39" s="6" t="s">
        <v>22</v>
      </c>
      <c r="G39" s="6" t="s">
        <v>21</v>
      </c>
      <c r="I39" s="7">
        <f>+I$3</f>
        <v>2004</v>
      </c>
      <c r="J39" s="7">
        <f>+J$3</f>
        <v>2005</v>
      </c>
      <c r="K39" s="7">
        <f>+K$3</f>
        <v>2006</v>
      </c>
      <c r="L39" s="7">
        <f>+L$3</f>
        <v>2007</v>
      </c>
      <c r="M39" s="7">
        <f>+M$3</f>
        <v>2008</v>
      </c>
    </row>
    <row r="40" spans="1:13" ht="7.5" customHeight="1">
      <c r="A40" s="8"/>
      <c r="I40" s="12"/>
      <c r="J40" s="12"/>
      <c r="K40" s="12"/>
      <c r="L40" s="12"/>
      <c r="M40" s="12"/>
    </row>
    <row r="41" spans="1:13" ht="12.75">
      <c r="A41" s="8">
        <v>1</v>
      </c>
      <c r="B41" s="75"/>
      <c r="C41" s="75"/>
      <c r="D41" s="75"/>
      <c r="E41" s="75"/>
      <c r="F41" s="23"/>
      <c r="G41" s="4"/>
      <c r="I41" s="28">
        <f>+F41</f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2.75">
      <c r="A42" s="8">
        <v>2</v>
      </c>
      <c r="B42" s="75"/>
      <c r="C42" s="75"/>
      <c r="D42" s="75"/>
      <c r="E42" s="75"/>
      <c r="I42" s="24"/>
      <c r="J42" s="24"/>
      <c r="K42" s="24"/>
      <c r="L42" s="24"/>
      <c r="M42" s="24"/>
    </row>
    <row r="43" spans="1:13" ht="7.5" customHeight="1">
      <c r="A43" s="8"/>
      <c r="I43" s="24"/>
      <c r="J43" s="24"/>
      <c r="K43" s="24"/>
      <c r="L43" s="24"/>
      <c r="M43" s="24"/>
    </row>
    <row r="44" spans="1:13" ht="12.75">
      <c r="A44" s="8"/>
      <c r="I44" s="12">
        <f>+SUM(I41:I43)</f>
        <v>0</v>
      </c>
      <c r="J44" s="12">
        <f>+SUM(J41:J43)</f>
        <v>0</v>
      </c>
      <c r="K44" s="12">
        <f>+SUM(K41:K43)</f>
        <v>0</v>
      </c>
      <c r="L44" s="12">
        <f>+SUM(L41:L43)</f>
        <v>0</v>
      </c>
      <c r="M44" s="12">
        <f>+SUM(M41:M43)</f>
        <v>0</v>
      </c>
    </row>
    <row r="45" spans="9:13" ht="12.75">
      <c r="I45" s="11"/>
      <c r="J45" s="11"/>
      <c r="K45" s="11"/>
      <c r="L45" s="11"/>
      <c r="M45" s="11"/>
    </row>
    <row r="46" spans="1:13" ht="15.75">
      <c r="A46" s="13"/>
      <c r="B46" s="14" t="s">
        <v>24</v>
      </c>
      <c r="C46" s="15"/>
      <c r="D46" s="16"/>
      <c r="E46" s="16"/>
      <c r="F46" s="16"/>
      <c r="G46" s="13"/>
      <c r="H46" s="16"/>
      <c r="I46" s="17">
        <f>+I20+I35+I44</f>
        <v>64.65</v>
      </c>
      <c r="J46" s="17">
        <f>+J20+J35+J44</f>
        <v>49.3</v>
      </c>
      <c r="K46" s="17">
        <f>+K20+K35+K44</f>
        <v>36.6</v>
      </c>
      <c r="L46" s="17">
        <f>+L20+L35+L44</f>
        <v>4.3</v>
      </c>
      <c r="M46" s="17">
        <f>+M20+M35+M44</f>
        <v>1.2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265</v>
      </c>
      <c r="C5" s="4" t="s">
        <v>81</v>
      </c>
      <c r="D5" s="4" t="s">
        <v>70</v>
      </c>
      <c r="E5" s="18" t="s">
        <v>47</v>
      </c>
      <c r="F5" s="19">
        <v>6.15</v>
      </c>
      <c r="G5" s="1">
        <v>2008</v>
      </c>
      <c r="I5" s="21">
        <f aca="true" t="shared" si="0" ref="I5:M18">+IF($G5&gt;=I$3,$F5,0)</f>
        <v>6.15</v>
      </c>
      <c r="J5" s="21">
        <f t="shared" si="0"/>
        <v>6.15</v>
      </c>
      <c r="K5" s="21">
        <f t="shared" si="0"/>
        <v>6.15</v>
      </c>
      <c r="L5" s="21">
        <f t="shared" si="0"/>
        <v>6.15</v>
      </c>
      <c r="M5" s="21">
        <f t="shared" si="0"/>
        <v>6.15</v>
      </c>
    </row>
    <row r="6" spans="1:13" ht="12.75">
      <c r="A6" s="8">
        <v>2</v>
      </c>
      <c r="B6" s="20" t="s">
        <v>283</v>
      </c>
      <c r="C6" s="4" t="s">
        <v>80</v>
      </c>
      <c r="D6" s="4" t="s">
        <v>76</v>
      </c>
      <c r="E6" s="18" t="s">
        <v>47</v>
      </c>
      <c r="F6" s="19">
        <v>1.5</v>
      </c>
      <c r="G6" s="1">
        <v>2008</v>
      </c>
      <c r="I6" s="21">
        <f t="shared" si="0"/>
        <v>1.5</v>
      </c>
      <c r="J6" s="21">
        <f t="shared" si="0"/>
        <v>1.5</v>
      </c>
      <c r="K6" s="21">
        <f t="shared" si="0"/>
        <v>1.5</v>
      </c>
      <c r="L6" s="21">
        <f t="shared" si="0"/>
        <v>1.5</v>
      </c>
      <c r="M6" s="21">
        <f t="shared" si="0"/>
        <v>1.5</v>
      </c>
    </row>
    <row r="7" spans="1:13" ht="12.75">
      <c r="A7" s="8">
        <v>3</v>
      </c>
      <c r="B7" s="20" t="s">
        <v>163</v>
      </c>
      <c r="C7" s="4" t="s">
        <v>85</v>
      </c>
      <c r="D7" s="4" t="s">
        <v>54</v>
      </c>
      <c r="E7" s="18" t="s">
        <v>47</v>
      </c>
      <c r="F7" s="19">
        <v>9.4</v>
      </c>
      <c r="G7" s="1">
        <v>2007</v>
      </c>
      <c r="I7" s="21">
        <f t="shared" si="0"/>
        <v>9.4</v>
      </c>
      <c r="J7" s="21">
        <f t="shared" si="0"/>
        <v>9.4</v>
      </c>
      <c r="K7" s="21">
        <f t="shared" si="0"/>
        <v>9.4</v>
      </c>
      <c r="L7" s="21">
        <f t="shared" si="0"/>
        <v>9.4</v>
      </c>
      <c r="M7" s="21">
        <f t="shared" si="0"/>
        <v>0</v>
      </c>
    </row>
    <row r="8" spans="1:13" ht="12.75">
      <c r="A8" s="8">
        <v>4</v>
      </c>
      <c r="B8" s="20" t="s">
        <v>169</v>
      </c>
      <c r="C8" s="4" t="s">
        <v>80</v>
      </c>
      <c r="D8" s="4" t="s">
        <v>65</v>
      </c>
      <c r="E8" s="18" t="s">
        <v>47</v>
      </c>
      <c r="F8" s="19">
        <v>3.7</v>
      </c>
      <c r="G8" s="1">
        <v>2007</v>
      </c>
      <c r="I8" s="21">
        <f t="shared" si="0"/>
        <v>3.7</v>
      </c>
      <c r="J8" s="21">
        <f t="shared" si="0"/>
        <v>3.7</v>
      </c>
      <c r="K8" s="21">
        <f t="shared" si="0"/>
        <v>3.7</v>
      </c>
      <c r="L8" s="21">
        <f t="shared" si="0"/>
        <v>3.7</v>
      </c>
      <c r="M8" s="21">
        <f t="shared" si="0"/>
        <v>0</v>
      </c>
    </row>
    <row r="9" spans="1:13" ht="12.75">
      <c r="A9" s="8">
        <v>5</v>
      </c>
      <c r="B9" s="20" t="s">
        <v>164</v>
      </c>
      <c r="C9" s="4" t="s">
        <v>86</v>
      </c>
      <c r="D9" s="4" t="s">
        <v>67</v>
      </c>
      <c r="E9" s="18" t="s">
        <v>47</v>
      </c>
      <c r="F9" s="19">
        <v>3.2</v>
      </c>
      <c r="G9" s="1">
        <v>2007</v>
      </c>
      <c r="I9" s="21">
        <f t="shared" si="0"/>
        <v>3.2</v>
      </c>
      <c r="J9" s="21">
        <f t="shared" si="0"/>
        <v>3.2</v>
      </c>
      <c r="K9" s="21">
        <f t="shared" si="0"/>
        <v>3.2</v>
      </c>
      <c r="L9" s="21">
        <f t="shared" si="0"/>
        <v>3.2</v>
      </c>
      <c r="M9" s="21">
        <f t="shared" si="0"/>
        <v>0</v>
      </c>
    </row>
    <row r="10" spans="1:13" ht="12.75">
      <c r="A10" s="8">
        <v>6</v>
      </c>
      <c r="B10" s="20" t="s">
        <v>165</v>
      </c>
      <c r="C10" s="4" t="s">
        <v>79</v>
      </c>
      <c r="D10" s="4" t="s">
        <v>61</v>
      </c>
      <c r="E10" s="18" t="s">
        <v>47</v>
      </c>
      <c r="F10" s="19">
        <v>13.15</v>
      </c>
      <c r="G10" s="1">
        <v>2006</v>
      </c>
      <c r="I10" s="21">
        <f t="shared" si="0"/>
        <v>13.15</v>
      </c>
      <c r="J10" s="21">
        <f t="shared" si="0"/>
        <v>13.15</v>
      </c>
      <c r="K10" s="21">
        <f t="shared" si="0"/>
        <v>13.15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166</v>
      </c>
      <c r="C11" s="4" t="s">
        <v>85</v>
      </c>
      <c r="D11" s="4" t="s">
        <v>78</v>
      </c>
      <c r="E11" s="18" t="s">
        <v>47</v>
      </c>
      <c r="F11" s="19">
        <v>13</v>
      </c>
      <c r="G11" s="1">
        <v>2004</v>
      </c>
      <c r="I11" s="21">
        <f t="shared" si="0"/>
        <v>13</v>
      </c>
      <c r="J11" s="21">
        <f t="shared" si="0"/>
        <v>0</v>
      </c>
      <c r="K11" s="21">
        <f t="shared" si="0"/>
        <v>0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167</v>
      </c>
      <c r="C12" s="4" t="s">
        <v>79</v>
      </c>
      <c r="D12" s="4" t="s">
        <v>48</v>
      </c>
      <c r="E12" s="18" t="s">
        <v>47</v>
      </c>
      <c r="F12" s="19">
        <v>5.2</v>
      </c>
      <c r="G12" s="1">
        <v>2004</v>
      </c>
      <c r="I12" s="21">
        <f t="shared" si="0"/>
        <v>5.2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267</v>
      </c>
      <c r="C13" s="4" t="s">
        <v>80</v>
      </c>
      <c r="D13" s="4" t="s">
        <v>66</v>
      </c>
      <c r="E13" s="18" t="s">
        <v>47</v>
      </c>
      <c r="F13" s="19">
        <v>3.2</v>
      </c>
      <c r="G13" s="1">
        <v>2004</v>
      </c>
      <c r="I13" s="21">
        <f t="shared" si="0"/>
        <v>3.2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266</v>
      </c>
      <c r="C14" s="4" t="s">
        <v>81</v>
      </c>
      <c r="D14" s="4" t="s">
        <v>58</v>
      </c>
      <c r="E14" s="18" t="s">
        <v>47</v>
      </c>
      <c r="F14" s="19">
        <v>1.2</v>
      </c>
      <c r="G14" s="1">
        <v>2004</v>
      </c>
      <c r="I14" s="21">
        <f t="shared" si="0"/>
        <v>1.2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168</v>
      </c>
      <c r="C15" s="4" t="s">
        <v>86</v>
      </c>
      <c r="D15" s="4" t="s">
        <v>59</v>
      </c>
      <c r="E15" s="18" t="s">
        <v>47</v>
      </c>
      <c r="F15" s="19">
        <v>1.1</v>
      </c>
      <c r="G15" s="1">
        <v>2004</v>
      </c>
      <c r="I15" s="21">
        <f t="shared" si="0"/>
        <v>1.1</v>
      </c>
      <c r="J15" s="21">
        <f t="shared" si="0"/>
        <v>0</v>
      </c>
      <c r="K15" s="21">
        <f t="shared" si="0"/>
        <v>0</v>
      </c>
      <c r="L15" s="21">
        <f t="shared" si="0"/>
        <v>0</v>
      </c>
      <c r="M15" s="21">
        <f t="shared" si="0"/>
        <v>0</v>
      </c>
    </row>
    <row r="16" spans="1:13" ht="12.75">
      <c r="A16" s="8">
        <v>12</v>
      </c>
      <c r="B16" s="20" t="s">
        <v>336</v>
      </c>
      <c r="C16" s="4" t="s">
        <v>85</v>
      </c>
      <c r="D16" s="4" t="s">
        <v>59</v>
      </c>
      <c r="E16" s="18" t="s">
        <v>47</v>
      </c>
      <c r="F16" s="19">
        <v>1.2</v>
      </c>
      <c r="G16" s="2">
        <v>2004</v>
      </c>
      <c r="I16" s="21">
        <f t="shared" si="0"/>
        <v>1.2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</row>
    <row r="17" spans="1:13" ht="12.75">
      <c r="A17" s="8">
        <v>13</v>
      </c>
      <c r="B17" s="20" t="s">
        <v>372</v>
      </c>
      <c r="C17" s="4" t="s">
        <v>45</v>
      </c>
      <c r="D17" s="4" t="s">
        <v>62</v>
      </c>
      <c r="E17" s="18" t="s">
        <v>47</v>
      </c>
      <c r="F17" s="19">
        <v>1.2</v>
      </c>
      <c r="G17" s="1">
        <v>2004</v>
      </c>
      <c r="I17" s="21">
        <f t="shared" si="0"/>
        <v>1.2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0</v>
      </c>
    </row>
    <row r="18" spans="1:13" ht="12.75">
      <c r="A18" s="8">
        <v>14</v>
      </c>
      <c r="B18" s="20"/>
      <c r="D18" s="4"/>
      <c r="E18" s="18"/>
      <c r="F18" s="19"/>
      <c r="G18" s="1"/>
      <c r="I18" s="21">
        <f t="shared" si="0"/>
        <v>0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</row>
    <row r="19" spans="9:13" ht="7.5" customHeight="1">
      <c r="I19" s="20"/>
      <c r="J19" s="20"/>
      <c r="K19" s="20"/>
      <c r="L19" s="20"/>
      <c r="M19" s="20"/>
    </row>
    <row r="20" spans="9:13" ht="12.75">
      <c r="I20" s="22">
        <f>+SUM(I5:I18)</f>
        <v>63.20000000000002</v>
      </c>
      <c r="J20" s="22">
        <f>+SUM(J5:J18)</f>
        <v>37.1</v>
      </c>
      <c r="K20" s="22">
        <f>+SUM(K5:K18)</f>
        <v>37.1</v>
      </c>
      <c r="L20" s="22">
        <f>+SUM(L5:L18)</f>
        <v>23.95</v>
      </c>
      <c r="M20" s="22">
        <f>+SUM(M5:M18)</f>
        <v>7.65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/>
      <c r="D26" s="4"/>
      <c r="E26" s="18"/>
      <c r="F26" s="19"/>
      <c r="G26" s="1"/>
      <c r="I26" s="21">
        <f aca="true" t="shared" si="1" ref="I26:I33">+CEILING(IF($I$24=E26,F26,IF($I$24&lt;=G26,F26*0.3,0)),0.05)</f>
        <v>0</v>
      </c>
      <c r="J26" s="21">
        <f aca="true" t="shared" si="2" ref="J26:J33">+CEILING(IF($J$24&lt;=G26,F26*0.3,0),0.05)</f>
        <v>0</v>
      </c>
      <c r="K26" s="21">
        <f aca="true" t="shared" si="3" ref="K26:K33">+CEILING(IF($K$24&lt;=G26,F26*0.3,0),0.05)</f>
        <v>0</v>
      </c>
      <c r="L26" s="21">
        <f aca="true" t="shared" si="4" ref="L26:L33">+CEILING(IF($L$24&lt;=G26,F26*0.3,0),0.05)</f>
        <v>0</v>
      </c>
      <c r="M26" s="21">
        <f aca="true" t="shared" si="5" ref="M26:M33">CEILING(IF($M$24&lt;=G26,F26*0.3,0),0.05)</f>
        <v>0</v>
      </c>
    </row>
    <row r="27" spans="1:13" ht="12.75">
      <c r="A27" s="8">
        <v>2</v>
      </c>
      <c r="B27" s="20"/>
      <c r="D27" s="4"/>
      <c r="E27" s="18"/>
      <c r="F27" s="19"/>
      <c r="G27" s="1"/>
      <c r="I27" s="21">
        <f t="shared" si="1"/>
        <v>0</v>
      </c>
      <c r="J27" s="21">
        <f t="shared" si="2"/>
        <v>0</v>
      </c>
      <c r="K27" s="21">
        <f t="shared" si="3"/>
        <v>0</v>
      </c>
      <c r="L27" s="21">
        <f t="shared" si="4"/>
        <v>0</v>
      </c>
      <c r="M27" s="21">
        <f t="shared" si="5"/>
        <v>0</v>
      </c>
    </row>
    <row r="28" spans="1:13" ht="12.75">
      <c r="A28" s="8">
        <v>3</v>
      </c>
      <c r="B28" s="20"/>
      <c r="D28" s="4"/>
      <c r="E28" s="18"/>
      <c r="F28" s="19"/>
      <c r="G28" s="1"/>
      <c r="I28" s="21">
        <f t="shared" si="1"/>
        <v>0</v>
      </c>
      <c r="J28" s="21">
        <f t="shared" si="2"/>
        <v>0</v>
      </c>
      <c r="K28" s="21">
        <f t="shared" si="3"/>
        <v>0</v>
      </c>
      <c r="L28" s="21">
        <f t="shared" si="4"/>
        <v>0</v>
      </c>
      <c r="M28" s="21">
        <f t="shared" si="5"/>
        <v>0</v>
      </c>
    </row>
    <row r="29" spans="1:13" ht="12.75">
      <c r="A29" s="8">
        <v>4</v>
      </c>
      <c r="B29" s="20"/>
      <c r="D29" s="4"/>
      <c r="E29" s="18"/>
      <c r="F29" s="19"/>
      <c r="G29" s="2"/>
      <c r="I29" s="21">
        <f t="shared" si="1"/>
        <v>0</v>
      </c>
      <c r="J29" s="21">
        <f t="shared" si="2"/>
        <v>0</v>
      </c>
      <c r="K29" s="21">
        <f t="shared" si="3"/>
        <v>0</v>
      </c>
      <c r="L29" s="21">
        <f t="shared" si="4"/>
        <v>0</v>
      </c>
      <c r="M29" s="21">
        <f t="shared" si="5"/>
        <v>0</v>
      </c>
    </row>
    <row r="30" spans="1:13" ht="12.75">
      <c r="A30" s="8">
        <v>5</v>
      </c>
      <c r="B30" s="20"/>
      <c r="D30" s="4"/>
      <c r="E30" s="18"/>
      <c r="F30" s="19"/>
      <c r="G30" s="1"/>
      <c r="I30" s="21">
        <f t="shared" si="1"/>
        <v>0</v>
      </c>
      <c r="J30" s="21">
        <f t="shared" si="2"/>
        <v>0</v>
      </c>
      <c r="K30" s="21">
        <f t="shared" si="3"/>
        <v>0</v>
      </c>
      <c r="L30" s="21">
        <f t="shared" si="4"/>
        <v>0</v>
      </c>
      <c r="M30" s="21">
        <f t="shared" si="5"/>
        <v>0</v>
      </c>
    </row>
    <row r="31" spans="1:13" ht="12.75">
      <c r="A31" s="8">
        <v>6</v>
      </c>
      <c r="B31" s="20"/>
      <c r="D31" s="4"/>
      <c r="E31" s="18"/>
      <c r="F31" s="19"/>
      <c r="G31" s="1"/>
      <c r="I31" s="21">
        <f t="shared" si="1"/>
        <v>0</v>
      </c>
      <c r="J31" s="21">
        <f t="shared" si="2"/>
        <v>0</v>
      </c>
      <c r="K31" s="21">
        <f t="shared" si="3"/>
        <v>0</v>
      </c>
      <c r="L31" s="21">
        <f t="shared" si="4"/>
        <v>0</v>
      </c>
      <c r="M31" s="21">
        <f t="shared" si="5"/>
        <v>0</v>
      </c>
    </row>
    <row r="32" spans="1:13" ht="12.75">
      <c r="A32" s="8">
        <v>7</v>
      </c>
      <c r="B32" s="20"/>
      <c r="D32" s="4"/>
      <c r="E32" s="18"/>
      <c r="F32" s="19"/>
      <c r="G32" s="1"/>
      <c r="I32" s="21">
        <f t="shared" si="1"/>
        <v>0</v>
      </c>
      <c r="J32" s="21">
        <f t="shared" si="2"/>
        <v>0</v>
      </c>
      <c r="K32" s="21">
        <f t="shared" si="3"/>
        <v>0</v>
      </c>
      <c r="L32" s="21">
        <f t="shared" si="4"/>
        <v>0</v>
      </c>
      <c r="M32" s="21">
        <f t="shared" si="5"/>
        <v>0</v>
      </c>
    </row>
    <row r="33" spans="1:13" ht="12.75">
      <c r="A33" s="8">
        <v>8</v>
      </c>
      <c r="B33" s="20"/>
      <c r="D33" s="4"/>
      <c r="E33" s="18"/>
      <c r="F33" s="19"/>
      <c r="G33" s="1"/>
      <c r="I33" s="21">
        <f t="shared" si="1"/>
        <v>0</v>
      </c>
      <c r="J33" s="21">
        <f t="shared" si="2"/>
        <v>0</v>
      </c>
      <c r="K33" s="21">
        <f t="shared" si="3"/>
        <v>0</v>
      </c>
      <c r="L33" s="21">
        <f t="shared" si="4"/>
        <v>0</v>
      </c>
      <c r="M33" s="21">
        <f t="shared" si="5"/>
        <v>0</v>
      </c>
    </row>
    <row r="34" spans="9:13" ht="7.5" customHeight="1">
      <c r="I34" s="20"/>
      <c r="J34" s="20"/>
      <c r="K34" s="20"/>
      <c r="L34" s="20"/>
      <c r="M34" s="20"/>
    </row>
    <row r="35" spans="9:13" ht="12.75">
      <c r="I35" s="22">
        <f>+SUM(I26:I34)</f>
        <v>0</v>
      </c>
      <c r="J35" s="22">
        <f>+SUM(J26:J34)</f>
        <v>0</v>
      </c>
      <c r="K35" s="22">
        <f>+SUM(K26:K34)</f>
        <v>0</v>
      </c>
      <c r="L35" s="22">
        <f>+SUM(L26:L34)</f>
        <v>0</v>
      </c>
      <c r="M35" s="22">
        <f>+SUM(M26:M34)</f>
        <v>0</v>
      </c>
    </row>
    <row r="36" spans="9:13" ht="12.75">
      <c r="I36" s="12"/>
      <c r="J36" s="12"/>
      <c r="K36" s="12"/>
      <c r="L36" s="12"/>
      <c r="M36" s="12"/>
    </row>
    <row r="37" spans="1:13" ht="15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2"/>
      <c r="J38" s="12"/>
      <c r="K38" s="12"/>
      <c r="L38" s="12"/>
      <c r="M38" s="12"/>
    </row>
    <row r="39" spans="1:13" ht="12.75">
      <c r="A39" s="8"/>
      <c r="B39" s="5" t="s">
        <v>23</v>
      </c>
      <c r="C39" s="6"/>
      <c r="D39" s="6"/>
      <c r="E39" s="6"/>
      <c r="F39" s="6" t="s">
        <v>22</v>
      </c>
      <c r="G39" s="6" t="s">
        <v>21</v>
      </c>
      <c r="I39" s="7">
        <f>+I$3</f>
        <v>2004</v>
      </c>
      <c r="J39" s="7">
        <f>+J$3</f>
        <v>2005</v>
      </c>
      <c r="K39" s="7">
        <f>+K$3</f>
        <v>2006</v>
      </c>
      <c r="L39" s="7">
        <f>+L$3</f>
        <v>2007</v>
      </c>
      <c r="M39" s="7">
        <f>+M$3</f>
        <v>2008</v>
      </c>
    </row>
    <row r="40" spans="1:13" ht="7.5" customHeight="1">
      <c r="A40" s="8"/>
      <c r="I40" s="12"/>
      <c r="J40" s="12"/>
      <c r="K40" s="12"/>
      <c r="L40" s="12"/>
      <c r="M40" s="12"/>
    </row>
    <row r="41" spans="1:13" ht="12.75">
      <c r="A41" s="8">
        <v>1</v>
      </c>
      <c r="B41" s="75"/>
      <c r="C41" s="75"/>
      <c r="D41" s="75"/>
      <c r="E41" s="75"/>
      <c r="F41" s="23"/>
      <c r="G41" s="4"/>
      <c r="I41" s="28">
        <f>+F41</f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2.75">
      <c r="A42" s="8">
        <v>2</v>
      </c>
      <c r="B42" s="75"/>
      <c r="C42" s="75"/>
      <c r="D42" s="75"/>
      <c r="E42" s="75"/>
      <c r="I42" s="24"/>
      <c r="J42" s="24"/>
      <c r="K42" s="24"/>
      <c r="L42" s="24"/>
      <c r="M42" s="24"/>
    </row>
    <row r="43" spans="1:13" ht="7.5" customHeight="1">
      <c r="A43" s="8"/>
      <c r="I43" s="24"/>
      <c r="J43" s="24"/>
      <c r="K43" s="24"/>
      <c r="L43" s="24"/>
      <c r="M43" s="24"/>
    </row>
    <row r="44" spans="1:13" ht="12.75">
      <c r="A44" s="8"/>
      <c r="I44" s="12">
        <f>+SUM(I41:I43)</f>
        <v>0</v>
      </c>
      <c r="J44" s="12">
        <f>+SUM(J41:J43)</f>
        <v>0</v>
      </c>
      <c r="K44" s="12">
        <f>+SUM(K41:K43)</f>
        <v>0</v>
      </c>
      <c r="L44" s="12">
        <f>+SUM(L41:L43)</f>
        <v>0</v>
      </c>
      <c r="M44" s="12">
        <f>+SUM(M41:M43)</f>
        <v>0</v>
      </c>
    </row>
    <row r="45" spans="9:13" ht="12.75">
      <c r="I45" s="11"/>
      <c r="J45" s="11"/>
      <c r="K45" s="11"/>
      <c r="L45" s="11"/>
      <c r="M45" s="11"/>
    </row>
    <row r="46" spans="1:13" ht="15.75">
      <c r="A46" s="13"/>
      <c r="B46" s="14" t="s">
        <v>24</v>
      </c>
      <c r="C46" s="15"/>
      <c r="D46" s="16"/>
      <c r="E46" s="16"/>
      <c r="F46" s="16"/>
      <c r="G46" s="13"/>
      <c r="H46" s="16"/>
      <c r="I46" s="17">
        <f>+I20+I35+I44</f>
        <v>63.20000000000002</v>
      </c>
      <c r="J46" s="17">
        <f>+J20+J35+J44</f>
        <v>37.1</v>
      </c>
      <c r="K46" s="17">
        <f>+K20+K35+K44</f>
        <v>37.1</v>
      </c>
      <c r="L46" s="17">
        <f>+L20+L35+L44</f>
        <v>23.95</v>
      </c>
      <c r="M46" s="17">
        <f>+M20+M35+M44</f>
        <v>7.65</v>
      </c>
    </row>
  </sheetData>
  <sheetProtection/>
  <mergeCells count="5">
    <mergeCell ref="B41:E41"/>
    <mergeCell ref="B42:E42"/>
    <mergeCell ref="A1:M1"/>
    <mergeCell ref="A22:M22"/>
    <mergeCell ref="A37:M3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314</v>
      </c>
      <c r="C5" s="4" t="s">
        <v>57</v>
      </c>
      <c r="D5" s="4" t="s">
        <v>76</v>
      </c>
      <c r="E5" s="18" t="s">
        <v>47</v>
      </c>
      <c r="F5" s="19">
        <v>9.75</v>
      </c>
      <c r="G5" s="1">
        <v>2008</v>
      </c>
      <c r="I5" s="21">
        <f aca="true" t="shared" si="0" ref="I5:M14">+IF($G5&gt;=I$3,$F5,0)</f>
        <v>9.75</v>
      </c>
      <c r="J5" s="21">
        <f t="shared" si="0"/>
        <v>9.75</v>
      </c>
      <c r="K5" s="21">
        <f t="shared" si="0"/>
        <v>9.75</v>
      </c>
      <c r="L5" s="21">
        <f t="shared" si="0"/>
        <v>9.75</v>
      </c>
      <c r="M5" s="21">
        <f t="shared" si="0"/>
        <v>9.75</v>
      </c>
    </row>
    <row r="6" spans="1:13" ht="12.75">
      <c r="A6" s="8">
        <v>2</v>
      </c>
      <c r="B6" s="20" t="s">
        <v>263</v>
      </c>
      <c r="C6" s="4" t="s">
        <v>81</v>
      </c>
      <c r="D6" s="4" t="s">
        <v>264</v>
      </c>
      <c r="E6" s="18" t="s">
        <v>47</v>
      </c>
      <c r="F6" s="19">
        <v>7.65</v>
      </c>
      <c r="G6" s="1">
        <v>2008</v>
      </c>
      <c r="I6" s="21">
        <f t="shared" si="0"/>
        <v>7.65</v>
      </c>
      <c r="J6" s="21">
        <f t="shared" si="0"/>
        <v>7.65</v>
      </c>
      <c r="K6" s="21">
        <f t="shared" si="0"/>
        <v>7.65</v>
      </c>
      <c r="L6" s="21">
        <f t="shared" si="0"/>
        <v>7.65</v>
      </c>
      <c r="M6" s="21">
        <f t="shared" si="0"/>
        <v>7.65</v>
      </c>
    </row>
    <row r="7" spans="1:13" ht="12.75">
      <c r="A7" s="8">
        <v>3</v>
      </c>
      <c r="B7" s="20" t="s">
        <v>170</v>
      </c>
      <c r="C7" s="4" t="s">
        <v>57</v>
      </c>
      <c r="D7" s="4" t="s">
        <v>54</v>
      </c>
      <c r="E7" s="18" t="s">
        <v>47</v>
      </c>
      <c r="F7" s="19">
        <v>4.5</v>
      </c>
      <c r="G7" s="1">
        <v>2007</v>
      </c>
      <c r="I7" s="21">
        <f t="shared" si="0"/>
        <v>4.5</v>
      </c>
      <c r="J7" s="21">
        <f t="shared" si="0"/>
        <v>4.5</v>
      </c>
      <c r="K7" s="21">
        <f t="shared" si="0"/>
        <v>4.5</v>
      </c>
      <c r="L7" s="21">
        <f t="shared" si="0"/>
        <v>4.5</v>
      </c>
      <c r="M7" s="21">
        <f t="shared" si="0"/>
        <v>0</v>
      </c>
    </row>
    <row r="8" spans="1:13" ht="12.75">
      <c r="A8" s="8">
        <v>4</v>
      </c>
      <c r="B8" s="20" t="s">
        <v>171</v>
      </c>
      <c r="C8" s="4" t="s">
        <v>87</v>
      </c>
      <c r="D8" s="4" t="s">
        <v>58</v>
      </c>
      <c r="E8" s="18" t="s">
        <v>47</v>
      </c>
      <c r="F8" s="19">
        <v>1.1</v>
      </c>
      <c r="G8" s="1">
        <v>2007</v>
      </c>
      <c r="I8" s="21">
        <f t="shared" si="0"/>
        <v>1.1</v>
      </c>
      <c r="J8" s="21">
        <f t="shared" si="0"/>
        <v>1.1</v>
      </c>
      <c r="K8" s="21">
        <f t="shared" si="0"/>
        <v>1.1</v>
      </c>
      <c r="L8" s="21">
        <f t="shared" si="0"/>
        <v>1.1</v>
      </c>
      <c r="M8" s="21">
        <f t="shared" si="0"/>
        <v>0</v>
      </c>
    </row>
    <row r="9" spans="1:13" ht="12.75">
      <c r="A9" s="8">
        <v>5</v>
      </c>
      <c r="B9" s="20" t="s">
        <v>172</v>
      </c>
      <c r="C9" s="4" t="s">
        <v>86</v>
      </c>
      <c r="D9" s="4" t="s">
        <v>48</v>
      </c>
      <c r="E9" s="18" t="s">
        <v>47</v>
      </c>
      <c r="F9" s="19">
        <v>11</v>
      </c>
      <c r="G9" s="1">
        <v>2006</v>
      </c>
      <c r="I9" s="21">
        <f t="shared" si="0"/>
        <v>11</v>
      </c>
      <c r="J9" s="21">
        <f t="shared" si="0"/>
        <v>11</v>
      </c>
      <c r="K9" s="21">
        <f t="shared" si="0"/>
        <v>11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173</v>
      </c>
      <c r="C10" s="4" t="s">
        <v>85</v>
      </c>
      <c r="D10" s="4" t="s">
        <v>52</v>
      </c>
      <c r="E10" s="18" t="s">
        <v>47</v>
      </c>
      <c r="F10" s="19">
        <v>9</v>
      </c>
      <c r="G10" s="1">
        <v>2006</v>
      </c>
      <c r="I10" s="21">
        <f t="shared" si="0"/>
        <v>9</v>
      </c>
      <c r="J10" s="21">
        <f t="shared" si="0"/>
        <v>9</v>
      </c>
      <c r="K10" s="21">
        <f t="shared" si="0"/>
        <v>9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174</v>
      </c>
      <c r="C11" s="4" t="s">
        <v>79</v>
      </c>
      <c r="D11" s="4" t="s">
        <v>70</v>
      </c>
      <c r="E11" s="18" t="s">
        <v>47</v>
      </c>
      <c r="F11" s="19">
        <v>1.8</v>
      </c>
      <c r="G11" s="1">
        <v>2006</v>
      </c>
      <c r="I11" s="21">
        <f t="shared" si="0"/>
        <v>1.8</v>
      </c>
      <c r="J11" s="21">
        <f t="shared" si="0"/>
        <v>1.8</v>
      </c>
      <c r="K11" s="21">
        <f t="shared" si="0"/>
        <v>1.8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175</v>
      </c>
      <c r="C12" s="4" t="s">
        <v>81</v>
      </c>
      <c r="D12" s="4" t="s">
        <v>56</v>
      </c>
      <c r="E12" s="18" t="s">
        <v>47</v>
      </c>
      <c r="F12" s="19">
        <v>10.5</v>
      </c>
      <c r="G12" s="2">
        <v>2004</v>
      </c>
      <c r="I12" s="21">
        <f t="shared" si="0"/>
        <v>10.5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177</v>
      </c>
      <c r="C13" s="4" t="s">
        <v>80</v>
      </c>
      <c r="D13" s="4" t="s">
        <v>68</v>
      </c>
      <c r="E13" s="18" t="s">
        <v>47</v>
      </c>
      <c r="F13" s="19">
        <v>6.35</v>
      </c>
      <c r="G13" s="1">
        <v>2004</v>
      </c>
      <c r="I13" s="21">
        <f t="shared" si="0"/>
        <v>6.35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178</v>
      </c>
      <c r="C14" s="4" t="s">
        <v>79</v>
      </c>
      <c r="D14" s="4" t="s">
        <v>72</v>
      </c>
      <c r="E14" s="18" t="s">
        <v>47</v>
      </c>
      <c r="F14" s="19">
        <v>5</v>
      </c>
      <c r="G14" s="1">
        <v>2004</v>
      </c>
      <c r="I14" s="21">
        <f t="shared" si="0"/>
        <v>5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179</v>
      </c>
      <c r="C15" s="4" t="s">
        <v>81</v>
      </c>
      <c r="D15" s="4" t="s">
        <v>63</v>
      </c>
      <c r="E15" s="18" t="s">
        <v>47</v>
      </c>
      <c r="F15" s="19">
        <v>4.5</v>
      </c>
      <c r="G15" s="1">
        <v>2004</v>
      </c>
      <c r="I15" s="21">
        <f aca="true" t="shared" si="1" ref="I15:M18">+IF($G15&gt;=I$3,$F15,0)</f>
        <v>4.5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180</v>
      </c>
      <c r="C16" s="4" t="s">
        <v>86</v>
      </c>
      <c r="D16" s="4" t="s">
        <v>55</v>
      </c>
      <c r="E16" s="18" t="s">
        <v>47</v>
      </c>
      <c r="F16" s="19">
        <v>1.75</v>
      </c>
      <c r="G16" s="1">
        <v>2004</v>
      </c>
      <c r="I16" s="21">
        <f t="shared" si="1"/>
        <v>1.75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358</v>
      </c>
      <c r="C17" s="4" t="s">
        <v>85</v>
      </c>
      <c r="D17" s="4" t="s">
        <v>52</v>
      </c>
      <c r="E17" s="18" t="s">
        <v>47</v>
      </c>
      <c r="F17" s="19">
        <v>1.2</v>
      </c>
      <c r="G17" s="1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367</v>
      </c>
      <c r="C18" s="4" t="s">
        <v>85</v>
      </c>
      <c r="D18" s="4" t="s">
        <v>52</v>
      </c>
      <c r="E18" s="18" t="s">
        <v>47</v>
      </c>
      <c r="F18" s="19">
        <v>1.2</v>
      </c>
      <c r="G18" s="1">
        <v>2004</v>
      </c>
      <c r="H18" s="3">
        <v>2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2:13" ht="12.75">
      <c r="B20" s="20"/>
      <c r="D20" s="4"/>
      <c r="E20" s="18"/>
      <c r="F20" s="19"/>
      <c r="G20" s="1"/>
      <c r="I20" s="22">
        <f>+SUM(I5:I18)</f>
        <v>75.30000000000001</v>
      </c>
      <c r="J20" s="22">
        <f>+SUM(J5:J18)</f>
        <v>44.8</v>
      </c>
      <c r="K20" s="22">
        <f>+SUM(K5:K18)</f>
        <v>44.8</v>
      </c>
      <c r="L20" s="22">
        <f>+SUM(L5:L18)</f>
        <v>23</v>
      </c>
      <c r="M20" s="22">
        <f>+SUM(M5:M18)</f>
        <v>17.4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299</v>
      </c>
      <c r="C26" s="4" t="s">
        <v>81</v>
      </c>
      <c r="D26" s="4" t="s">
        <v>56</v>
      </c>
      <c r="E26" s="18">
        <v>2004</v>
      </c>
      <c r="F26" s="19">
        <v>1.2</v>
      </c>
      <c r="G26" s="1">
        <v>2008</v>
      </c>
      <c r="I26" s="21">
        <f aca="true" t="shared" si="2" ref="I26:I33">+CEILING(IF($I$24=E26,F26,IF($I$24&lt;=G26,F26*0.3,0)),0.05)</f>
        <v>1.2000000000000002</v>
      </c>
      <c r="J26" s="21">
        <f aca="true" t="shared" si="3" ref="J26:J33">+CEILING(IF($J$24&lt;=G26,F26*0.3,0),0.05)</f>
        <v>0.4</v>
      </c>
      <c r="K26" s="21">
        <f aca="true" t="shared" si="4" ref="K26:K33">+CEILING(IF($K$24&lt;=G26,F26*0.3,0),0.05)</f>
        <v>0.4</v>
      </c>
      <c r="L26" s="21">
        <f aca="true" t="shared" si="5" ref="L26:L33">+CEILING(IF($L$24&lt;=G26,F26*0.3,0),0.05)</f>
        <v>0.4</v>
      </c>
      <c r="M26" s="21">
        <f aca="true" t="shared" si="6" ref="M26:M33">CEILING(IF($M$24&lt;=G26,F26*0.3,0),0.05)</f>
        <v>0.4</v>
      </c>
    </row>
    <row r="27" spans="1:13" ht="12.75">
      <c r="A27" s="8">
        <v>2</v>
      </c>
      <c r="B27" s="20" t="s">
        <v>181</v>
      </c>
      <c r="C27" s="4" t="s">
        <v>87</v>
      </c>
      <c r="D27" s="4" t="s">
        <v>74</v>
      </c>
      <c r="E27" s="18">
        <v>2004</v>
      </c>
      <c r="F27" s="19">
        <v>1.5</v>
      </c>
      <c r="G27" s="1">
        <v>2004</v>
      </c>
      <c r="I27" s="21">
        <f t="shared" si="2"/>
        <v>1.5</v>
      </c>
      <c r="J27" s="21">
        <f t="shared" si="3"/>
        <v>0</v>
      </c>
      <c r="K27" s="21">
        <f t="shared" si="4"/>
        <v>0</v>
      </c>
      <c r="L27" s="21">
        <f t="shared" si="5"/>
        <v>0</v>
      </c>
      <c r="M27" s="21">
        <f t="shared" si="6"/>
        <v>0</v>
      </c>
    </row>
    <row r="28" spans="1:13" ht="12.75">
      <c r="A28" s="8">
        <v>3</v>
      </c>
      <c r="B28" s="20" t="s">
        <v>339</v>
      </c>
      <c r="C28" s="4" t="s">
        <v>85</v>
      </c>
      <c r="D28" s="4" t="s">
        <v>264</v>
      </c>
      <c r="E28" s="18">
        <v>2004</v>
      </c>
      <c r="F28" s="19">
        <v>1.2</v>
      </c>
      <c r="G28" s="1">
        <v>2004</v>
      </c>
      <c r="I28" s="21">
        <f t="shared" si="2"/>
        <v>1.2000000000000002</v>
      </c>
      <c r="J28" s="21">
        <f t="shared" si="3"/>
        <v>0</v>
      </c>
      <c r="K28" s="21">
        <f t="shared" si="4"/>
        <v>0</v>
      </c>
      <c r="L28" s="21">
        <f t="shared" si="5"/>
        <v>0</v>
      </c>
      <c r="M28" s="21">
        <f t="shared" si="6"/>
        <v>0</v>
      </c>
    </row>
    <row r="29" spans="1:13" ht="12.75">
      <c r="A29" s="8">
        <v>4</v>
      </c>
      <c r="B29" s="20" t="s">
        <v>341</v>
      </c>
      <c r="C29" s="4" t="s">
        <v>85</v>
      </c>
      <c r="D29" s="4" t="s">
        <v>49</v>
      </c>
      <c r="E29" s="18">
        <v>2004</v>
      </c>
      <c r="F29" s="19">
        <v>1.2</v>
      </c>
      <c r="G29" s="1">
        <v>2004</v>
      </c>
      <c r="I29" s="21">
        <f t="shared" si="2"/>
        <v>1.2000000000000002</v>
      </c>
      <c r="J29" s="21">
        <f t="shared" si="3"/>
        <v>0</v>
      </c>
      <c r="K29" s="21">
        <f t="shared" si="4"/>
        <v>0</v>
      </c>
      <c r="L29" s="21">
        <f t="shared" si="5"/>
        <v>0</v>
      </c>
      <c r="M29" s="21">
        <f t="shared" si="6"/>
        <v>0</v>
      </c>
    </row>
    <row r="30" spans="1:13" ht="12.75">
      <c r="A30" s="8">
        <v>5</v>
      </c>
      <c r="B30" s="20" t="s">
        <v>344</v>
      </c>
      <c r="C30" s="4" t="s">
        <v>81</v>
      </c>
      <c r="D30" s="4" t="s">
        <v>58</v>
      </c>
      <c r="E30" s="18">
        <v>2004</v>
      </c>
      <c r="F30" s="19">
        <v>1.2</v>
      </c>
      <c r="G30" s="1">
        <v>2004</v>
      </c>
      <c r="I30" s="21">
        <f t="shared" si="2"/>
        <v>1.2000000000000002</v>
      </c>
      <c r="J30" s="21">
        <f t="shared" si="3"/>
        <v>0</v>
      </c>
      <c r="K30" s="21">
        <f t="shared" si="4"/>
        <v>0</v>
      </c>
      <c r="L30" s="21">
        <f t="shared" si="5"/>
        <v>0</v>
      </c>
      <c r="M30" s="21">
        <f t="shared" si="6"/>
        <v>0</v>
      </c>
    </row>
    <row r="31" spans="1:13" ht="12.75">
      <c r="A31" s="8">
        <v>6</v>
      </c>
      <c r="B31" s="20"/>
      <c r="D31" s="4"/>
      <c r="E31" s="18"/>
      <c r="F31" s="19"/>
      <c r="G31" s="1"/>
      <c r="I31" s="21">
        <f t="shared" si="2"/>
        <v>0</v>
      </c>
      <c r="J31" s="21">
        <f t="shared" si="3"/>
        <v>0</v>
      </c>
      <c r="K31" s="21">
        <f t="shared" si="4"/>
        <v>0</v>
      </c>
      <c r="L31" s="21">
        <f t="shared" si="5"/>
        <v>0</v>
      </c>
      <c r="M31" s="21">
        <f t="shared" si="6"/>
        <v>0</v>
      </c>
    </row>
    <row r="32" spans="1:13" ht="12.75">
      <c r="A32" s="8">
        <v>7</v>
      </c>
      <c r="B32" s="20"/>
      <c r="D32" s="4"/>
      <c r="E32" s="18"/>
      <c r="F32" s="19"/>
      <c r="G32" s="1"/>
      <c r="I32" s="21">
        <f t="shared" si="2"/>
        <v>0</v>
      </c>
      <c r="J32" s="21">
        <f t="shared" si="3"/>
        <v>0</v>
      </c>
      <c r="K32" s="21">
        <f t="shared" si="4"/>
        <v>0</v>
      </c>
      <c r="L32" s="21">
        <f t="shared" si="5"/>
        <v>0</v>
      </c>
      <c r="M32" s="21">
        <f t="shared" si="6"/>
        <v>0</v>
      </c>
    </row>
    <row r="33" spans="1:13" ht="12.75">
      <c r="A33" s="8">
        <v>8</v>
      </c>
      <c r="D33" s="4"/>
      <c r="E33" s="4"/>
      <c r="G33" s="4"/>
      <c r="I33" s="21">
        <f t="shared" si="2"/>
        <v>0</v>
      </c>
      <c r="J33" s="21">
        <f t="shared" si="3"/>
        <v>0</v>
      </c>
      <c r="K33" s="21">
        <f t="shared" si="4"/>
        <v>0</v>
      </c>
      <c r="L33" s="21">
        <f t="shared" si="5"/>
        <v>0</v>
      </c>
      <c r="M33" s="21">
        <f t="shared" si="6"/>
        <v>0</v>
      </c>
    </row>
    <row r="34" spans="9:13" ht="7.5" customHeight="1">
      <c r="I34" s="20"/>
      <c r="J34" s="20"/>
      <c r="K34" s="20"/>
      <c r="L34" s="20"/>
      <c r="M34" s="20"/>
    </row>
    <row r="35" spans="9:13" ht="12.75">
      <c r="I35" s="22">
        <f>+SUM(I26:I34)</f>
        <v>6.300000000000001</v>
      </c>
      <c r="J35" s="22">
        <f>+SUM(J26:J34)</f>
        <v>0.4</v>
      </c>
      <c r="K35" s="22">
        <f>+SUM(K26:K34)</f>
        <v>0.4</v>
      </c>
      <c r="L35" s="22">
        <f>+SUM(L26:L34)</f>
        <v>0.4</v>
      </c>
      <c r="M35" s="22">
        <f>+SUM(M26:M34)</f>
        <v>0.4</v>
      </c>
    </row>
    <row r="36" spans="9:13" ht="12.75">
      <c r="I36" s="12"/>
      <c r="J36" s="12"/>
      <c r="K36" s="12"/>
      <c r="L36" s="12"/>
      <c r="M36" s="12"/>
    </row>
    <row r="37" spans="1:13" ht="15.75">
      <c r="A37" s="77" t="s">
        <v>20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9:13" ht="7.5" customHeight="1">
      <c r="I38" s="12"/>
      <c r="J38" s="12"/>
      <c r="K38" s="12"/>
      <c r="L38" s="12"/>
      <c r="M38" s="12"/>
    </row>
    <row r="39" spans="1:13" ht="12.75">
      <c r="A39" s="8"/>
      <c r="B39" s="5" t="s">
        <v>23</v>
      </c>
      <c r="C39" s="6"/>
      <c r="D39" s="6"/>
      <c r="E39" s="6"/>
      <c r="F39" s="6" t="s">
        <v>22</v>
      </c>
      <c r="G39" s="6" t="s">
        <v>21</v>
      </c>
      <c r="I39" s="7">
        <f>+I$3</f>
        <v>2004</v>
      </c>
      <c r="J39" s="7">
        <f>+J$3</f>
        <v>2005</v>
      </c>
      <c r="K39" s="7">
        <f>+K$3</f>
        <v>2006</v>
      </c>
      <c r="L39" s="7">
        <f>+L$3</f>
        <v>2007</v>
      </c>
      <c r="M39" s="7">
        <f>+M$3</f>
        <v>2008</v>
      </c>
    </row>
    <row r="40" spans="1:13" ht="7.5" customHeight="1">
      <c r="A40" s="8"/>
      <c r="I40" s="24"/>
      <c r="J40" s="24"/>
      <c r="K40" s="24"/>
      <c r="L40" s="24"/>
      <c r="M40" s="24"/>
    </row>
    <row r="41" spans="1:13" ht="12.75">
      <c r="A41" s="8">
        <v>1</v>
      </c>
      <c r="B41" s="75"/>
      <c r="C41" s="75"/>
      <c r="D41" s="75"/>
      <c r="E41" s="75"/>
      <c r="F41" s="23"/>
      <c r="G41" s="4"/>
      <c r="I41" s="28">
        <v>0</v>
      </c>
      <c r="J41" s="28">
        <v>0</v>
      </c>
      <c r="K41" s="28">
        <v>0</v>
      </c>
      <c r="L41" s="28">
        <v>0</v>
      </c>
      <c r="M41" s="28">
        <v>0</v>
      </c>
    </row>
    <row r="42" spans="1:13" ht="12.75">
      <c r="A42" s="8">
        <v>2</v>
      </c>
      <c r="B42" s="75"/>
      <c r="C42" s="75"/>
      <c r="D42" s="75"/>
      <c r="E42" s="75"/>
      <c r="I42" s="24"/>
      <c r="J42" s="24"/>
      <c r="K42" s="24"/>
      <c r="L42" s="24"/>
      <c r="M42" s="24"/>
    </row>
    <row r="43" spans="1:13" ht="7.5" customHeight="1">
      <c r="A43" s="8"/>
      <c r="I43" s="24"/>
      <c r="J43" s="24"/>
      <c r="K43" s="24"/>
      <c r="L43" s="24"/>
      <c r="M43" s="24"/>
    </row>
    <row r="44" spans="1:13" ht="12.75">
      <c r="A44" s="8"/>
      <c r="I44" s="12">
        <f>+SUM(I41:I43)</f>
        <v>0</v>
      </c>
      <c r="J44" s="12">
        <f>+SUM(J41:J43)</f>
        <v>0</v>
      </c>
      <c r="K44" s="12">
        <f>+SUM(K41:K43)</f>
        <v>0</v>
      </c>
      <c r="L44" s="12">
        <f>+SUM(L41:L43)</f>
        <v>0</v>
      </c>
      <c r="M44" s="12">
        <f>+SUM(M41:M43)</f>
        <v>0</v>
      </c>
    </row>
    <row r="45" spans="9:13" ht="12.75">
      <c r="I45" s="11"/>
      <c r="J45" s="11"/>
      <c r="K45" s="11"/>
      <c r="L45" s="11"/>
      <c r="M45" s="11"/>
    </row>
    <row r="46" spans="1:13" ht="15.75">
      <c r="A46" s="13"/>
      <c r="B46" s="14" t="s">
        <v>24</v>
      </c>
      <c r="C46" s="15"/>
      <c r="D46" s="16"/>
      <c r="E46" s="16"/>
      <c r="F46" s="16"/>
      <c r="G46" s="13"/>
      <c r="H46" s="16"/>
      <c r="I46" s="17">
        <f>+I20+I35+I44</f>
        <v>81.60000000000001</v>
      </c>
      <c r="J46" s="17">
        <f>+J20+J35+J44</f>
        <v>45.199999999999996</v>
      </c>
      <c r="K46" s="17">
        <f>+K20+K35+K44</f>
        <v>45.199999999999996</v>
      </c>
      <c r="L46" s="17">
        <f>+L20+L35+L44</f>
        <v>23.4</v>
      </c>
      <c r="M46" s="17">
        <f>+M20+M35+M44</f>
        <v>17.799999999999997</v>
      </c>
    </row>
  </sheetData>
  <sheetProtection/>
  <mergeCells count="5">
    <mergeCell ref="B41:E41"/>
    <mergeCell ref="B42:E42"/>
    <mergeCell ref="A1:M1"/>
    <mergeCell ref="A22:M22"/>
    <mergeCell ref="A37:M37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.7109375" style="3" customWidth="1"/>
    <col min="2" max="2" width="20.7109375" style="3" customWidth="1"/>
    <col min="3" max="3" width="4.7109375" style="4" customWidth="1"/>
    <col min="4" max="4" width="5.7109375" style="3" customWidth="1"/>
    <col min="5" max="5" width="6.7109375" style="3" customWidth="1"/>
    <col min="6" max="6" width="7.7109375" style="3" customWidth="1"/>
    <col min="7" max="7" width="6.7109375" style="3" customWidth="1"/>
    <col min="8" max="8" width="0.85546875" style="3" customWidth="1"/>
    <col min="9" max="13" width="8.7109375" style="3" customWidth="1"/>
    <col min="14" max="16384" width="9.140625" style="3" customWidth="1"/>
  </cols>
  <sheetData>
    <row r="1" spans="1:13" ht="15.7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7.5" customHeight="1"/>
    <row r="3" spans="2:13" ht="12.75">
      <c r="B3" s="5" t="s">
        <v>1</v>
      </c>
      <c r="C3" s="6" t="s">
        <v>17</v>
      </c>
      <c r="D3" s="6" t="s">
        <v>4</v>
      </c>
      <c r="E3" s="6" t="s">
        <v>5</v>
      </c>
      <c r="F3" s="6" t="s">
        <v>3</v>
      </c>
      <c r="G3" s="6" t="s">
        <v>18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</row>
    <row r="4" spans="2:6" ht="7.5" customHeight="1">
      <c r="B4" s="5"/>
      <c r="C4" s="7"/>
      <c r="E4" s="7"/>
      <c r="F4" s="7"/>
    </row>
    <row r="5" spans="1:13" ht="12.75">
      <c r="A5" s="8">
        <v>1</v>
      </c>
      <c r="B5" s="20" t="s">
        <v>277</v>
      </c>
      <c r="C5" s="4" t="s">
        <v>51</v>
      </c>
      <c r="D5" s="4" t="s">
        <v>72</v>
      </c>
      <c r="E5" s="18" t="s">
        <v>47</v>
      </c>
      <c r="F5" s="19">
        <v>3.35</v>
      </c>
      <c r="G5" s="1">
        <v>2008</v>
      </c>
      <c r="I5" s="21">
        <f aca="true" t="shared" si="0" ref="I5:M14">+IF($G5&gt;=I$3,$F5,0)</f>
        <v>3.35</v>
      </c>
      <c r="J5" s="21">
        <f t="shared" si="0"/>
        <v>3.35</v>
      </c>
      <c r="K5" s="21">
        <f t="shared" si="0"/>
        <v>3.35</v>
      </c>
      <c r="L5" s="21">
        <f t="shared" si="0"/>
        <v>3.35</v>
      </c>
      <c r="M5" s="21">
        <f t="shared" si="0"/>
        <v>3.35</v>
      </c>
    </row>
    <row r="6" spans="1:13" ht="12.75">
      <c r="A6" s="8">
        <v>2</v>
      </c>
      <c r="B6" s="20" t="s">
        <v>288</v>
      </c>
      <c r="C6" s="4" t="s">
        <v>45</v>
      </c>
      <c r="D6" s="4" t="s">
        <v>73</v>
      </c>
      <c r="E6" s="18" t="s">
        <v>47</v>
      </c>
      <c r="F6" s="19">
        <v>1.2</v>
      </c>
      <c r="G6" s="1">
        <v>2008</v>
      </c>
      <c r="I6" s="21">
        <f t="shared" si="0"/>
        <v>1.2</v>
      </c>
      <c r="J6" s="21">
        <f t="shared" si="0"/>
        <v>1.2</v>
      </c>
      <c r="K6" s="21">
        <f t="shared" si="0"/>
        <v>1.2</v>
      </c>
      <c r="L6" s="21">
        <f t="shared" si="0"/>
        <v>1.2</v>
      </c>
      <c r="M6" s="21">
        <f t="shared" si="0"/>
        <v>1.2</v>
      </c>
    </row>
    <row r="7" spans="1:13" ht="12.75">
      <c r="A7" s="8">
        <v>3</v>
      </c>
      <c r="B7" s="20" t="s">
        <v>245</v>
      </c>
      <c r="C7" s="4" t="s">
        <v>45</v>
      </c>
      <c r="D7" s="4" t="s">
        <v>61</v>
      </c>
      <c r="E7" s="18" t="s">
        <v>47</v>
      </c>
      <c r="F7" s="19">
        <v>3.6</v>
      </c>
      <c r="G7" s="1">
        <v>2007</v>
      </c>
      <c r="I7" s="21">
        <f t="shared" si="0"/>
        <v>3.6</v>
      </c>
      <c r="J7" s="21">
        <f t="shared" si="0"/>
        <v>3.6</v>
      </c>
      <c r="K7" s="21">
        <f t="shared" si="0"/>
        <v>3.6</v>
      </c>
      <c r="L7" s="21">
        <f t="shared" si="0"/>
        <v>3.6</v>
      </c>
      <c r="M7" s="21">
        <f t="shared" si="0"/>
        <v>0</v>
      </c>
    </row>
    <row r="8" spans="1:13" ht="12.75">
      <c r="A8" s="8">
        <v>4</v>
      </c>
      <c r="B8" s="20" t="s">
        <v>120</v>
      </c>
      <c r="C8" s="4" t="s">
        <v>87</v>
      </c>
      <c r="D8" s="4" t="s">
        <v>60</v>
      </c>
      <c r="E8" s="18" t="s">
        <v>47</v>
      </c>
      <c r="F8" s="19">
        <v>1.1</v>
      </c>
      <c r="G8" s="1">
        <v>2007</v>
      </c>
      <c r="I8" s="21">
        <f t="shared" si="0"/>
        <v>1.1</v>
      </c>
      <c r="J8" s="21">
        <f t="shared" si="0"/>
        <v>1.1</v>
      </c>
      <c r="K8" s="21">
        <f t="shared" si="0"/>
        <v>1.1</v>
      </c>
      <c r="L8" s="21">
        <f t="shared" si="0"/>
        <v>1.1</v>
      </c>
      <c r="M8" s="21">
        <f t="shared" si="0"/>
        <v>0</v>
      </c>
    </row>
    <row r="9" spans="1:13" ht="12.75">
      <c r="A9" s="8">
        <v>5</v>
      </c>
      <c r="B9" s="20" t="s">
        <v>121</v>
      </c>
      <c r="C9" s="4" t="s">
        <v>51</v>
      </c>
      <c r="D9" s="4" t="s">
        <v>63</v>
      </c>
      <c r="E9" s="18" t="s">
        <v>47</v>
      </c>
      <c r="F9" s="19">
        <v>11</v>
      </c>
      <c r="G9" s="1">
        <v>2006</v>
      </c>
      <c r="I9" s="21">
        <f t="shared" si="0"/>
        <v>11</v>
      </c>
      <c r="J9" s="21">
        <f t="shared" si="0"/>
        <v>11</v>
      </c>
      <c r="K9" s="21">
        <f t="shared" si="0"/>
        <v>11</v>
      </c>
      <c r="L9" s="21">
        <f t="shared" si="0"/>
        <v>0</v>
      </c>
      <c r="M9" s="21">
        <f t="shared" si="0"/>
        <v>0</v>
      </c>
    </row>
    <row r="10" spans="1:13" ht="12.75">
      <c r="A10" s="8">
        <v>6</v>
      </c>
      <c r="B10" s="20" t="s">
        <v>233</v>
      </c>
      <c r="C10" s="4" t="s">
        <v>79</v>
      </c>
      <c r="D10" s="4" t="s">
        <v>75</v>
      </c>
      <c r="E10" s="18" t="s">
        <v>47</v>
      </c>
      <c r="F10" s="19">
        <v>5.8</v>
      </c>
      <c r="G10" s="1">
        <v>2006</v>
      </c>
      <c r="I10" s="21">
        <f t="shared" si="0"/>
        <v>5.8</v>
      </c>
      <c r="J10" s="21">
        <f t="shared" si="0"/>
        <v>5.8</v>
      </c>
      <c r="K10" s="21">
        <f t="shared" si="0"/>
        <v>5.8</v>
      </c>
      <c r="L10" s="21">
        <f t="shared" si="0"/>
        <v>0</v>
      </c>
      <c r="M10" s="21">
        <f t="shared" si="0"/>
        <v>0</v>
      </c>
    </row>
    <row r="11" spans="1:13" ht="12.75">
      <c r="A11" s="8">
        <v>7</v>
      </c>
      <c r="B11" s="20" t="s">
        <v>122</v>
      </c>
      <c r="C11" s="4" t="s">
        <v>80</v>
      </c>
      <c r="D11" s="4" t="s">
        <v>64</v>
      </c>
      <c r="E11" s="18" t="s">
        <v>47</v>
      </c>
      <c r="F11" s="19">
        <v>2.85</v>
      </c>
      <c r="G11" s="1">
        <v>2006</v>
      </c>
      <c r="I11" s="21">
        <f t="shared" si="0"/>
        <v>2.85</v>
      </c>
      <c r="J11" s="21">
        <f t="shared" si="0"/>
        <v>2.85</v>
      </c>
      <c r="K11" s="21">
        <f t="shared" si="0"/>
        <v>2.85</v>
      </c>
      <c r="L11" s="21">
        <f t="shared" si="0"/>
        <v>0</v>
      </c>
      <c r="M11" s="21">
        <f t="shared" si="0"/>
        <v>0</v>
      </c>
    </row>
    <row r="12" spans="1:13" ht="12.75">
      <c r="A12" s="8">
        <v>8</v>
      </c>
      <c r="B12" s="20" t="s">
        <v>246</v>
      </c>
      <c r="C12" s="4" t="s">
        <v>87</v>
      </c>
      <c r="D12" s="4" t="s">
        <v>74</v>
      </c>
      <c r="E12" s="18" t="s">
        <v>47</v>
      </c>
      <c r="F12" s="19">
        <v>1.1</v>
      </c>
      <c r="G12" s="1">
        <v>2006</v>
      </c>
      <c r="I12" s="21">
        <f t="shared" si="0"/>
        <v>1.1</v>
      </c>
      <c r="J12" s="21">
        <f t="shared" si="0"/>
        <v>1.1</v>
      </c>
      <c r="K12" s="21">
        <f t="shared" si="0"/>
        <v>1.1</v>
      </c>
      <c r="L12" s="21">
        <f t="shared" si="0"/>
        <v>0</v>
      </c>
      <c r="M12" s="21">
        <f t="shared" si="0"/>
        <v>0</v>
      </c>
    </row>
    <row r="13" spans="1:13" ht="12.75">
      <c r="A13" s="8">
        <v>9</v>
      </c>
      <c r="B13" s="20" t="s">
        <v>124</v>
      </c>
      <c r="C13" s="4" t="s">
        <v>79</v>
      </c>
      <c r="D13" s="4" t="s">
        <v>64</v>
      </c>
      <c r="E13" s="18" t="s">
        <v>47</v>
      </c>
      <c r="F13" s="19">
        <v>2.7</v>
      </c>
      <c r="G13" s="1">
        <v>2005</v>
      </c>
      <c r="I13" s="21">
        <f t="shared" si="0"/>
        <v>2.7</v>
      </c>
      <c r="J13" s="21">
        <f t="shared" si="0"/>
        <v>2.7</v>
      </c>
      <c r="K13" s="21">
        <f t="shared" si="0"/>
        <v>0</v>
      </c>
      <c r="L13" s="21">
        <f t="shared" si="0"/>
        <v>0</v>
      </c>
      <c r="M13" s="21">
        <f t="shared" si="0"/>
        <v>0</v>
      </c>
    </row>
    <row r="14" spans="1:13" ht="12.75">
      <c r="A14" s="8">
        <v>10</v>
      </c>
      <c r="B14" s="20" t="s">
        <v>119</v>
      </c>
      <c r="C14" s="4" t="s">
        <v>81</v>
      </c>
      <c r="D14" s="4" t="s">
        <v>62</v>
      </c>
      <c r="E14" s="18" t="s">
        <v>47</v>
      </c>
      <c r="F14" s="19">
        <v>1</v>
      </c>
      <c r="G14" s="1">
        <v>2005</v>
      </c>
      <c r="I14" s="21">
        <f t="shared" si="0"/>
        <v>1</v>
      </c>
      <c r="J14" s="21">
        <f t="shared" si="0"/>
        <v>1</v>
      </c>
      <c r="K14" s="21">
        <f t="shared" si="0"/>
        <v>0</v>
      </c>
      <c r="L14" s="21">
        <f t="shared" si="0"/>
        <v>0</v>
      </c>
      <c r="M14" s="21">
        <f t="shared" si="0"/>
        <v>0</v>
      </c>
    </row>
    <row r="15" spans="1:13" ht="12.75">
      <c r="A15" s="8">
        <v>11</v>
      </c>
      <c r="B15" s="20" t="s">
        <v>118</v>
      </c>
      <c r="C15" s="4" t="s">
        <v>86</v>
      </c>
      <c r="D15" s="4" t="s">
        <v>66</v>
      </c>
      <c r="E15" s="18" t="s">
        <v>47</v>
      </c>
      <c r="F15" s="19">
        <v>6.25</v>
      </c>
      <c r="G15" s="1">
        <v>2004</v>
      </c>
      <c r="I15" s="21">
        <f aca="true" t="shared" si="1" ref="I15:M18">+IF($G15&gt;=I$3,$F15,0)</f>
        <v>6.25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</row>
    <row r="16" spans="1:13" ht="12.75">
      <c r="A16" s="8">
        <v>12</v>
      </c>
      <c r="B16" s="20" t="s">
        <v>117</v>
      </c>
      <c r="C16" s="4" t="s">
        <v>51</v>
      </c>
      <c r="D16" s="4" t="s">
        <v>49</v>
      </c>
      <c r="E16" s="18" t="s">
        <v>47</v>
      </c>
      <c r="F16" s="19">
        <v>4.5</v>
      </c>
      <c r="G16" s="1">
        <v>2004</v>
      </c>
      <c r="I16" s="21">
        <f t="shared" si="1"/>
        <v>4.5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</v>
      </c>
    </row>
    <row r="17" spans="1:13" ht="12.75">
      <c r="A17" s="8">
        <v>13</v>
      </c>
      <c r="B17" s="20" t="s">
        <v>329</v>
      </c>
      <c r="C17" s="4" t="s">
        <v>87</v>
      </c>
      <c r="D17" s="4" t="s">
        <v>78</v>
      </c>
      <c r="E17" s="18" t="s">
        <v>47</v>
      </c>
      <c r="F17" s="19">
        <v>1.2</v>
      </c>
      <c r="G17" s="2">
        <v>2004</v>
      </c>
      <c r="I17" s="21">
        <f t="shared" si="1"/>
        <v>1.2</v>
      </c>
      <c r="J17" s="21">
        <f t="shared" si="1"/>
        <v>0</v>
      </c>
      <c r="K17" s="21">
        <f t="shared" si="1"/>
        <v>0</v>
      </c>
      <c r="L17" s="21">
        <f t="shared" si="1"/>
        <v>0</v>
      </c>
      <c r="M17" s="21">
        <f t="shared" si="1"/>
        <v>0</v>
      </c>
    </row>
    <row r="18" spans="1:13" ht="12.75">
      <c r="A18" s="8">
        <v>14</v>
      </c>
      <c r="B18" s="20" t="s">
        <v>334</v>
      </c>
      <c r="C18" s="4" t="s">
        <v>45</v>
      </c>
      <c r="D18" s="4" t="s">
        <v>74</v>
      </c>
      <c r="E18" s="18" t="s">
        <v>47</v>
      </c>
      <c r="F18" s="19">
        <v>1.2</v>
      </c>
      <c r="G18" s="1">
        <v>2004</v>
      </c>
      <c r="I18" s="21">
        <f t="shared" si="1"/>
        <v>1.2</v>
      </c>
      <c r="J18" s="21">
        <f t="shared" si="1"/>
        <v>0</v>
      </c>
      <c r="K18" s="21">
        <f t="shared" si="1"/>
        <v>0</v>
      </c>
      <c r="L18" s="21">
        <f t="shared" si="1"/>
        <v>0</v>
      </c>
      <c r="M18" s="21">
        <f t="shared" si="1"/>
        <v>0</v>
      </c>
    </row>
    <row r="19" spans="9:13" ht="7.5" customHeight="1">
      <c r="I19" s="20"/>
      <c r="J19" s="20"/>
      <c r="K19" s="20"/>
      <c r="L19" s="20"/>
      <c r="M19" s="20"/>
    </row>
    <row r="20" spans="4:13" ht="12.75">
      <c r="D20" s="4"/>
      <c r="E20" s="4"/>
      <c r="F20" s="9"/>
      <c r="G20" s="10"/>
      <c r="I20" s="22">
        <f>+SUM(I5:I18)</f>
        <v>46.85000000000001</v>
      </c>
      <c r="J20" s="22">
        <f>+SUM(J5:J18)</f>
        <v>33.7</v>
      </c>
      <c r="K20" s="22">
        <f>+SUM(K5:K18)</f>
        <v>30.000000000000004</v>
      </c>
      <c r="L20" s="22">
        <f>+SUM(L5:L18)</f>
        <v>9.25</v>
      </c>
      <c r="M20" s="22">
        <f>+SUM(M5:M18)</f>
        <v>4.55</v>
      </c>
    </row>
    <row r="22" spans="1:13" ht="15.75">
      <c r="A22" s="77" t="s">
        <v>19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  <row r="23" ht="7.5" customHeight="1"/>
    <row r="24" spans="2:13" ht="12.75">
      <c r="B24" s="5" t="s">
        <v>1</v>
      </c>
      <c r="C24" s="6" t="s">
        <v>17</v>
      </c>
      <c r="D24" s="6" t="s">
        <v>4</v>
      </c>
      <c r="E24" s="6" t="s">
        <v>6</v>
      </c>
      <c r="F24" s="6" t="s">
        <v>3</v>
      </c>
      <c r="G24" s="6" t="s">
        <v>18</v>
      </c>
      <c r="I24" s="7">
        <f>+I$3</f>
        <v>2004</v>
      </c>
      <c r="J24" s="7">
        <f>+J$3</f>
        <v>2005</v>
      </c>
      <c r="K24" s="7">
        <f>+K$3</f>
        <v>2006</v>
      </c>
      <c r="L24" s="7">
        <f>+L$3</f>
        <v>2007</v>
      </c>
      <c r="M24" s="7">
        <f>+M$3</f>
        <v>2008</v>
      </c>
    </row>
    <row r="25" spans="2:6" ht="7.5" customHeight="1">
      <c r="B25" s="5"/>
      <c r="C25" s="7"/>
      <c r="E25" s="7"/>
      <c r="F25" s="7"/>
    </row>
    <row r="26" spans="1:13" ht="12.75">
      <c r="A26" s="8">
        <v>1</v>
      </c>
      <c r="B26" s="20" t="s">
        <v>123</v>
      </c>
      <c r="C26" s="4" t="s">
        <v>57</v>
      </c>
      <c r="D26" s="4" t="s">
        <v>55</v>
      </c>
      <c r="E26" s="18">
        <v>2004</v>
      </c>
      <c r="F26" s="19">
        <v>1</v>
      </c>
      <c r="G26" s="2">
        <v>2006</v>
      </c>
      <c r="I26" s="21">
        <f>+CEILING(IF($I$24=E26,F26,IF($I$24&lt;=G26,F26*0.3,0)),0.05)</f>
        <v>1</v>
      </c>
      <c r="J26" s="21">
        <f>+CEILING(IF($J$24&lt;=G26,F26*0.3,0),0.05)</f>
        <v>0.30000000000000004</v>
      </c>
      <c r="K26" s="21">
        <f>+CEILING(IF($K$24&lt;=G26,F26*0.3,0),0.05)</f>
        <v>0.30000000000000004</v>
      </c>
      <c r="L26" s="21">
        <f>+CEILING(IF($L$24&lt;=G26,F26*0.3,0),0.05)</f>
        <v>0</v>
      </c>
      <c r="M26" s="21">
        <f>CEILING(IF($M$24&lt;=G26,F26*0.3,0),0.05)</f>
        <v>0</v>
      </c>
    </row>
    <row r="27" spans="1:13" ht="12.75">
      <c r="A27" s="8">
        <v>2</v>
      </c>
      <c r="B27" s="20"/>
      <c r="D27" s="4"/>
      <c r="E27" s="18"/>
      <c r="F27" s="20"/>
      <c r="G27" s="18"/>
      <c r="I27" s="21">
        <f>+CEILING(IF($I$24=E27,F27,IF($I$24&lt;=G27,F27*0.3,0)),0.05)</f>
        <v>0</v>
      </c>
      <c r="J27" s="21">
        <f>+CEILING(IF($J$24&lt;=G27,F27*0.3,0),0.05)</f>
        <v>0</v>
      </c>
      <c r="K27" s="21">
        <f>+CEILING(IF($K$24&lt;=G27,F27*0.3,0),0.05)</f>
        <v>0</v>
      </c>
      <c r="L27" s="21">
        <f>+CEILING(IF($L$24&lt;=G27,F27*0.3,0),0.05)</f>
        <v>0</v>
      </c>
      <c r="M27" s="21">
        <f>CEILING(IF($M$24&lt;=G27,F27*0.3,0),0.05)</f>
        <v>0</v>
      </c>
    </row>
    <row r="28" spans="1:13" ht="12.75">
      <c r="A28" s="8">
        <v>3</v>
      </c>
      <c r="B28" s="20"/>
      <c r="D28" s="4"/>
      <c r="E28" s="18"/>
      <c r="F28" s="20"/>
      <c r="G28" s="18"/>
      <c r="I28" s="21">
        <f>+CEILING(IF($I$24=E28,F28,IF($I$24&lt;=G28,F28*0.3,0)),0.05)</f>
        <v>0</v>
      </c>
      <c r="J28" s="21">
        <f>+CEILING(IF($J$24&lt;=G28,F28*0.3,0),0.05)</f>
        <v>0</v>
      </c>
      <c r="K28" s="21">
        <f>+CEILING(IF($K$24&lt;=G28,F28*0.3,0),0.05)</f>
        <v>0</v>
      </c>
      <c r="L28" s="21">
        <f>+CEILING(IF($L$24&lt;=G28,F28*0.3,0),0.05)</f>
        <v>0</v>
      </c>
      <c r="M28" s="21">
        <f>CEILING(IF($M$24&lt;=G28,F28*0.3,0),0.05)</f>
        <v>0</v>
      </c>
    </row>
    <row r="29" spans="1:13" ht="12.75">
      <c r="A29" s="8">
        <v>4</v>
      </c>
      <c r="B29" s="20"/>
      <c r="D29" s="4"/>
      <c r="E29" s="18"/>
      <c r="F29" s="20"/>
      <c r="G29" s="18"/>
      <c r="I29" s="21">
        <f>+CEILING(IF($I$24=E29,F29,IF($I$24&lt;=G29,F29*0.3,0)),0.05)</f>
        <v>0</v>
      </c>
      <c r="J29" s="21">
        <f>+CEILING(IF($J$24&lt;=G29,F29*0.3,0),0.05)</f>
        <v>0</v>
      </c>
      <c r="K29" s="21">
        <f>+CEILING(IF($K$24&lt;=G29,F29*0.3,0),0.05)</f>
        <v>0</v>
      </c>
      <c r="L29" s="21">
        <f>+CEILING(IF($L$24&lt;=G29,F29*0.3,0),0.05)</f>
        <v>0</v>
      </c>
      <c r="M29" s="21">
        <f>CEILING(IF($M$24&lt;=G29,F29*0.3,0),0.05)</f>
        <v>0</v>
      </c>
    </row>
    <row r="30" spans="1:13" ht="12.75">
      <c r="A30" s="8">
        <v>5</v>
      </c>
      <c r="B30" s="20"/>
      <c r="D30" s="4"/>
      <c r="E30" s="18"/>
      <c r="F30" s="20"/>
      <c r="G30" s="18"/>
      <c r="I30" s="21">
        <f>+CEILING(IF($I$24=E30,F30,IF($I$24&lt;=G30,F30*0.3,0)),0.05)</f>
        <v>0</v>
      </c>
      <c r="J30" s="21">
        <f>+CEILING(IF($J$24&lt;=G30,F30*0.3,0),0.05)</f>
        <v>0</v>
      </c>
      <c r="K30" s="21">
        <f>+CEILING(IF($K$24&lt;=G30,F30*0.3,0),0.05)</f>
        <v>0</v>
      </c>
      <c r="L30" s="21">
        <f>+CEILING(IF($L$24&lt;=G30,F30*0.3,0),0.05)</f>
        <v>0</v>
      </c>
      <c r="M30" s="21">
        <f>CEILING(IF($M$24&lt;=G30,F30*0.3,0),0.05)</f>
        <v>0</v>
      </c>
    </row>
    <row r="31" spans="9:13" ht="7.5" customHeight="1">
      <c r="I31" s="20"/>
      <c r="J31" s="20"/>
      <c r="K31" s="20"/>
      <c r="L31" s="20"/>
      <c r="M31" s="20"/>
    </row>
    <row r="32" spans="9:13" ht="12.75">
      <c r="I32" s="22">
        <f>+SUM(I26:I31)</f>
        <v>1</v>
      </c>
      <c r="J32" s="22">
        <f>+SUM(J26:J31)</f>
        <v>0.30000000000000004</v>
      </c>
      <c r="K32" s="22">
        <f>+SUM(K26:K31)</f>
        <v>0.30000000000000004</v>
      </c>
      <c r="L32" s="22">
        <f>+SUM(L26:L31)</f>
        <v>0</v>
      </c>
      <c r="M32" s="22">
        <f>+SUM(M26:M31)</f>
        <v>0</v>
      </c>
    </row>
    <row r="33" spans="9:13" ht="12.75">
      <c r="I33" s="12"/>
      <c r="J33" s="12"/>
      <c r="K33" s="12"/>
      <c r="L33" s="12"/>
      <c r="M33" s="12"/>
    </row>
    <row r="34" spans="1:13" ht="15.75">
      <c r="A34" s="77" t="s">
        <v>20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</row>
    <row r="35" spans="9:13" ht="7.5" customHeight="1">
      <c r="I35" s="12"/>
      <c r="J35" s="12"/>
      <c r="K35" s="12"/>
      <c r="L35" s="12"/>
      <c r="M35" s="12"/>
    </row>
    <row r="36" spans="1:13" ht="12.75">
      <c r="A36" s="8"/>
      <c r="B36" s="5" t="s">
        <v>23</v>
      </c>
      <c r="C36" s="6"/>
      <c r="D36" s="6"/>
      <c r="E36" s="6"/>
      <c r="F36" s="6" t="s">
        <v>22</v>
      </c>
      <c r="G36" s="6" t="s">
        <v>21</v>
      </c>
      <c r="I36" s="7">
        <f>+I$3</f>
        <v>2004</v>
      </c>
      <c r="J36" s="7">
        <f>+J$3</f>
        <v>2005</v>
      </c>
      <c r="K36" s="7">
        <f>+K$3</f>
        <v>2006</v>
      </c>
      <c r="L36" s="7">
        <f>+L$3</f>
        <v>2007</v>
      </c>
      <c r="M36" s="7">
        <f>+M$3</f>
        <v>2008</v>
      </c>
    </row>
    <row r="37" spans="1:13" ht="7.5" customHeight="1">
      <c r="A37" s="8"/>
      <c r="I37" s="24"/>
      <c r="J37" s="24"/>
      <c r="K37" s="24"/>
      <c r="L37" s="24"/>
      <c r="M37" s="24"/>
    </row>
    <row r="38" spans="1:13" ht="12.75">
      <c r="A38" s="8">
        <v>1</v>
      </c>
      <c r="B38" s="75"/>
      <c r="C38" s="75"/>
      <c r="D38" s="75"/>
      <c r="E38" s="75"/>
      <c r="F38" s="23"/>
      <c r="G38" s="4"/>
      <c r="I38" s="28">
        <f>F38</f>
        <v>0</v>
      </c>
      <c r="J38" s="28">
        <v>0</v>
      </c>
      <c r="K38" s="28">
        <v>0</v>
      </c>
      <c r="L38" s="28">
        <v>0</v>
      </c>
      <c r="M38" s="28">
        <v>0</v>
      </c>
    </row>
    <row r="39" spans="1:13" ht="12.75">
      <c r="A39" s="8">
        <v>2</v>
      </c>
      <c r="B39" s="75"/>
      <c r="C39" s="75"/>
      <c r="D39" s="75"/>
      <c r="E39" s="75"/>
      <c r="I39" s="28"/>
      <c r="J39" s="28"/>
      <c r="K39" s="28"/>
      <c r="L39" s="28"/>
      <c r="M39" s="28"/>
    </row>
    <row r="40" spans="1:13" ht="7.5" customHeight="1">
      <c r="A40" s="8"/>
      <c r="I40" s="24"/>
      <c r="J40" s="24"/>
      <c r="K40" s="24"/>
      <c r="L40" s="24"/>
      <c r="M40" s="24"/>
    </row>
    <row r="41" spans="1:13" ht="12.75">
      <c r="A41" s="8"/>
      <c r="I41" s="12">
        <f>+SUM(I38:I40)</f>
        <v>0</v>
      </c>
      <c r="J41" s="12">
        <f>+SUM(J38:J40)</f>
        <v>0</v>
      </c>
      <c r="K41" s="12">
        <f>+SUM(K38:K40)</f>
        <v>0</v>
      </c>
      <c r="L41" s="12">
        <f>+SUM(L38:L40)</f>
        <v>0</v>
      </c>
      <c r="M41" s="12">
        <f>+SUM(M38:M40)</f>
        <v>0</v>
      </c>
    </row>
    <row r="42" spans="9:13" ht="12.75">
      <c r="I42" s="11"/>
      <c r="J42" s="11"/>
      <c r="K42" s="11"/>
      <c r="L42" s="11"/>
      <c r="M42" s="11"/>
    </row>
    <row r="43" spans="1:13" ht="15.75">
      <c r="A43" s="13"/>
      <c r="B43" s="14" t="s">
        <v>24</v>
      </c>
      <c r="C43" s="15"/>
      <c r="D43" s="16"/>
      <c r="E43" s="16"/>
      <c r="F43" s="16"/>
      <c r="G43" s="13"/>
      <c r="H43" s="16"/>
      <c r="I43" s="17">
        <f>+I20+I32+I41</f>
        <v>47.85000000000001</v>
      </c>
      <c r="J43" s="17">
        <f>+J20+J32+J41</f>
        <v>34</v>
      </c>
      <c r="K43" s="17">
        <f>+K20+K32+K41</f>
        <v>30.300000000000004</v>
      </c>
      <c r="L43" s="17">
        <f>+L20+L32+L41</f>
        <v>9.25</v>
      </c>
      <c r="M43" s="17">
        <f>+M20+M32+M41</f>
        <v>4.55</v>
      </c>
    </row>
  </sheetData>
  <sheetProtection/>
  <mergeCells count="5">
    <mergeCell ref="B38:E38"/>
    <mergeCell ref="B39:E39"/>
    <mergeCell ref="A1:M1"/>
    <mergeCell ref="A22:M22"/>
    <mergeCell ref="A34:M3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2004-04-29T02:40:34Z</cp:lastPrinted>
  <dcterms:created xsi:type="dcterms:W3CDTF">2002-01-02T00:23:28Z</dcterms:created>
  <dcterms:modified xsi:type="dcterms:W3CDTF">2014-11-15T20:15:50Z</dcterms:modified>
  <cp:category/>
  <cp:version/>
  <cp:contentType/>
  <cp:contentStatus/>
</cp:coreProperties>
</file>